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mc:AlternateContent xmlns:mc="http://schemas.openxmlformats.org/markup-compatibility/2006">
    <mc:Choice Requires="x15">
      <x15ac:absPath xmlns:x15ac="http://schemas.microsoft.com/office/spreadsheetml/2010/11/ac" url="https://theshiftpr0ject.sharepoint.com/sites/TSP/Projets/Programme Numérique/4 - Projets/2025 - PIA/6 - RF/"/>
    </mc:Choice>
  </mc:AlternateContent>
  <xr:revisionPtr revIDLastSave="11" documentId="13_ncr:1_{F1D72EB5-056E-4C9B-B9F9-DD6313FBE89D}" xr6:coauthVersionLast="47" xr6:coauthVersionMax="47" xr10:uidLastSave="{B89AD7F8-12BD-468E-B32B-674233BD527F}"/>
  <bookViews>
    <workbookView xWindow="-110" yWindow="-110" windowWidth="19420" windowHeight="10300" tabRatio="679" xr2:uid="{00000000-000D-0000-FFFF-FFFF00000000}"/>
  </bookViews>
  <sheets>
    <sheet name="Input" sheetId="21" r:id="rId1"/>
    <sheet name="Input - n_acc" sheetId="24" r:id="rId2"/>
    <sheet name="Liens" sheetId="16" r:id="rId3"/>
    <sheet name="Output" sheetId="22" r:id="rId4"/>
    <sheet name="Comparaisons" sheetId="23" r:id="rId5"/>
    <sheet name="Analyse graphique SE" sheetId="2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12" i="23" l="1"/>
  <c r="E10" i="23"/>
  <c r="E9" i="23"/>
  <c r="L9" i="25"/>
  <c r="L12" i="25" s="1"/>
  <c r="K9" i="25"/>
  <c r="K12" i="25" s="1"/>
  <c r="L8" i="25"/>
  <c r="L11" i="25" s="1"/>
  <c r="K8" i="25"/>
  <c r="K11" i="25" s="1"/>
  <c r="L5" i="25"/>
  <c r="L10" i="25" s="1"/>
  <c r="K5" i="25"/>
  <c r="K10" i="25" s="1"/>
  <c r="D19" i="24"/>
  <c r="E19" i="24"/>
  <c r="F19" i="24"/>
  <c r="G19" i="24"/>
  <c r="H19" i="24"/>
  <c r="I19" i="24"/>
  <c r="J19" i="24"/>
  <c r="K19" i="24"/>
  <c r="L19" i="24"/>
  <c r="M19" i="24"/>
  <c r="N19" i="24"/>
  <c r="O19" i="24"/>
  <c r="P19" i="24"/>
  <c r="Q19" i="24"/>
  <c r="R19" i="24"/>
  <c r="S19" i="24"/>
  <c r="C19" i="24"/>
  <c r="H15" i="24"/>
  <c r="G15" i="24"/>
  <c r="G16" i="24" s="1"/>
  <c r="F15" i="24"/>
  <c r="E15" i="24"/>
  <c r="D15" i="24"/>
  <c r="E16" i="24" s="1"/>
  <c r="C15" i="24"/>
  <c r="K18" i="24"/>
  <c r="L18" i="24" s="1"/>
  <c r="M18" i="24" s="1"/>
  <c r="N18" i="24" s="1"/>
  <c r="O18" i="24" s="1"/>
  <c r="P18" i="24" s="1"/>
  <c r="Q18" i="24" s="1"/>
  <c r="R18" i="24" s="1"/>
  <c r="S18" i="24" s="1"/>
  <c r="I15" i="24"/>
  <c r="J15" i="24" s="1"/>
  <c r="K15" i="24" s="1"/>
  <c r="L15" i="24" s="1"/>
  <c r="M15" i="24" s="1"/>
  <c r="N15" i="24" s="1"/>
  <c r="O15" i="24" s="1"/>
  <c r="P15" i="24" s="1"/>
  <c r="Q15" i="24" s="1"/>
  <c r="R15" i="24" s="1"/>
  <c r="S15" i="24" s="1"/>
  <c r="F16" i="24"/>
  <c r="I12" i="21"/>
  <c r="D11" i="22"/>
  <c r="C11" i="22"/>
  <c r="E6" i="21"/>
  <c r="D9" i="22" s="1"/>
  <c r="D6" i="21"/>
  <c r="C9" i="22" s="1"/>
  <c r="F4" i="23"/>
  <c r="F5" i="23"/>
  <c r="F6" i="23"/>
  <c r="E4" i="23"/>
  <c r="E11" i="23" s="1"/>
  <c r="E5" i="23"/>
  <c r="E6" i="23"/>
  <c r="H16" i="24" l="1"/>
  <c r="F11" i="22"/>
  <c r="D10" i="22"/>
  <c r="D3" i="23"/>
  <c r="C10" i="22"/>
  <c r="C12" i="22" s="1"/>
  <c r="F12" i="22" s="1"/>
  <c r="C3" i="23"/>
  <c r="E9" i="22"/>
  <c r="F9" i="22"/>
  <c r="E11" i="22"/>
  <c r="K9" i="22" l="1"/>
  <c r="E10" i="22"/>
  <c r="H11" i="22"/>
  <c r="D12" i="22"/>
  <c r="E12" i="22" s="1"/>
  <c r="H12" i="22" s="1"/>
  <c r="F10" i="22"/>
  <c r="K11" i="22"/>
  <c r="G11" i="22"/>
  <c r="E3" i="23"/>
  <c r="F3" i="23"/>
  <c r="I11" i="22"/>
  <c r="J11" i="22"/>
  <c r="C14" i="22"/>
  <c r="J9" i="22"/>
  <c r="I9" i="22"/>
  <c r="H9" i="22"/>
  <c r="G9" i="22"/>
  <c r="I12" i="22" l="1"/>
  <c r="D14" i="22"/>
  <c r="J10" i="22"/>
  <c r="J12" i="22"/>
  <c r="K12" i="22"/>
  <c r="G12" i="22"/>
  <c r="G10" i="22"/>
  <c r="H10" i="22"/>
  <c r="I10" i="22"/>
  <c r="K10" i="22"/>
</calcChain>
</file>

<file path=xl/sharedStrings.xml><?xml version="1.0" encoding="utf-8"?>
<sst xmlns="http://schemas.openxmlformats.org/spreadsheetml/2006/main" count="245" uniqueCount="190">
  <si>
    <t>Variable</t>
  </si>
  <si>
    <t>Description</t>
  </si>
  <si>
    <t>Commentaires</t>
  </si>
  <si>
    <t>Liens utiles</t>
  </si>
  <si>
    <t>Incertitude</t>
  </si>
  <si>
    <t>Valeur moyenne 2024</t>
  </si>
  <si>
    <t>Valeur optimiste 2024</t>
  </si>
  <si>
    <t>Valeur conservatrice 2024</t>
  </si>
  <si>
    <t>n_acc(τ)</t>
  </si>
  <si>
    <t>Nombre d'accélérateurs d’IA sur le marché considérant τ années de durée de vie (unités)</t>
  </si>
  <si>
    <t>Voir onglet [Input - n_acc] : La valeur moyenne 2025 et les projections sont calculées à partir de plusieurs tendances epoch.ai (notamment la tendance GPU 2022-2030)</t>
  </si>
  <si>
    <t>[4], [5], [6]</t>
  </si>
  <si>
    <t>Forte</t>
  </si>
  <si>
    <t xml:space="preserve">Estimation à mi-2024 à partir de données epoch.ai : 
il y aurait 3.04e21 FLOP/s de compute disponible à Q3 2024 sur tous les GPU NVidia disponibles, 
soit 3 millions de GPU si on prend le compute d'un H100 de 990 TFLOP/s,
auquel on ajoute quelques centaines de milliers de TPU Google et les GPU non NVidia (20% du marché non comptabilisé)
Valeur moyenne : Estimation de epoch.ai + GPU non NVidia
Valeur optimiste : Estimation de epoch.ai
Valeur conservatrice : Estimation de epoch.ai + GPU non NVidia + Estimation sur Q3 et Q4 2024
Q4 2024 : 1 500 000 H10 </t>
  </si>
  <si>
    <t>TDP</t>
  </si>
  <si>
    <t>Thermal Design Power : Transfert thermique vers l'extérieur dont doit pouvoir bénéficier un accélérateur d’IA moyen pour fonctionner correctement (kW)</t>
  </si>
  <si>
    <t>En prenant l'hypothèse d'une durée de vie d'un GPU d'IA en hyperscale de 3 ans, sont considérés les TDP des modèles en commercialisation sur les 3 dernières années : les TPU Google correspondent à 25% des accélérateurs d'IA en circulation à mi-2024 et leur performance énergétique (TFLOPs/W) est équivalente aux GPU NVidia Hopper + en termes de puissance de compute brute, les GPU Nvidia Hopper correspondent à 77% de toute la puissance disponible : choix du TDP des GPU Nvidia Hopper comme valeur moyenne.</t>
  </si>
  <si>
    <t xml:space="preserve">[7], [8] </t>
  </si>
  <si>
    <t>Faible</t>
  </si>
  <si>
    <t>Valeur moyenne : TDP NVidia H100
Valeur optimiste : TDP NVidia A100
Valeur conservatrice : TDP NVidia B200</t>
  </si>
  <si>
    <t>Overhead_serveuracc</t>
  </si>
  <si>
    <t>Puissance énergétique sollicitée par le serveur d'IA pour une unité de puissance demandée dans l'accéléraetur d'IA : désigne le ratio d'utilisation d'électricité par le serveur d'IA autour d'un ou plusieurs accélérateur d'IA (ratio)</t>
  </si>
  <si>
    <t>Un serveur NVidia DGX H100 de 8 GPU H100 a un TDP maximal de 10,2kW. Un GPU H100 seul un TDP de 700W. Valeur : 10200/(8*700)=1,82</t>
  </si>
  <si>
    <t>[15], [16]</t>
  </si>
  <si>
    <t>Valeur moyenne : Ratio TDP DGX H100 / TDP 8 H100
Valeur optimiste : Ratio TDP DGX H100 / TDP 8 H100
Valeur conservatrice : Ratio TDP DGX H100 / TDP 8 H100</t>
  </si>
  <si>
    <t>H</t>
  </si>
  <si>
    <t>Nombre d’heures dans une année</t>
  </si>
  <si>
    <t>UR</t>
  </si>
  <si>
    <t>Taux d’utilisation temporel moyen d’un accélérateur d’IA, fonction du nombre et de la durée moyenne des inférences et/ou des calculs qu’on lui fait porter (ratio)</t>
  </si>
  <si>
    <t>Hypothèse que dans les centres de données hyperscale, l'investissement colossal des accélérateurs d'IA achetés se fait en utilisant le maximum de puissance de compute disponible.
Pour l'entraînement, il est vraisemblable que les jobs se fassent en batch continue. Pour l'inférence, cela dépendra de la latence attendue sur la génération des token.
Le rapport de l'IEA 2025 "IA &amp; Energy" dit ceci :
- p41 : "It is estimated that GPT-4 was trained for around 14 weeks. Taking a load factor of 84%"
- p54 : "hyperscale data centres with optimised loads can have average utilisation rates of up to 50%." 
Cela donnerait une moyenne de 67% de taux d'utilisation sous hypothèse que la moitié des accélérateurs d'IA ont utilisés pour l'entrainement.</t>
  </si>
  <si>
    <t>[9], [10]</t>
  </si>
  <si>
    <t>Moyenne</t>
  </si>
  <si>
    <t>Valeur moyenne : Moyenne des TU entrainement et inférence de l'IEA
Valeur optimiste : Hypothèse
Valeur conservatrice : Hypothèse</t>
  </si>
  <si>
    <t>R_calcul</t>
  </si>
  <si>
    <t>Ratio sur le TDP donnant une consommation électrique lorsque l'accélérateur réalise une tâche d'IA (inférence ou entraînement) (ratio)</t>
  </si>
  <si>
    <t>L'article de Microsoft semble montrer environ 80% de consommation en inférence et pas loin de 100% en entrainnement.
Meta indique avoir atteint un MFU de 38 à 43% durant l'entraînement de Llama 3.1</t>
  </si>
  <si>
    <t>[11], [12]</t>
  </si>
  <si>
    <t>Valeur moyenne : Chiffre de Microsoft
Valeur optimiste : MFU Llama 3.1, le MFU affecte linéairement la consommation 
Valeur conservatrice : 100% du TDP est atteint lors de la réalisation d'un calcul</t>
  </si>
  <si>
    <t>R_idle</t>
  </si>
  <si>
    <t>Ratio sur le TDP donnant une consommation électrique lorsque l'accélérateur ne réalise pas de calcul (ratio)</t>
  </si>
  <si>
    <t>L'article de Microsoft parle de 20% de consommation électrique par rapport au TDP lors des phases d'attente.
Le rapport de l'IEA 2025 parle de 35% "Idle power has improved from around 60% in 2010 to around 35% of rated power in modern servers"</t>
  </si>
  <si>
    <t>[13], [14]</t>
  </si>
  <si>
    <t>Valeur moyenne : moyenne de l'idle de microsoft et de l'IEA
Valeur optimiste : idle de microsoft
Valeur conservatrice : idle de l'IEA</t>
  </si>
  <si>
    <t>FE</t>
  </si>
  <si>
    <r>
      <t>Facteur d'émission du mix électrique dans la zone géographique (kgCO</t>
    </r>
    <r>
      <rPr>
        <vertAlign val="subscript"/>
        <sz val="8"/>
        <rFont val="Calibri"/>
        <family val="2"/>
        <scheme val="minor"/>
      </rPr>
      <t>2</t>
    </r>
    <r>
      <rPr>
        <sz val="8"/>
        <rFont val="Calibri"/>
        <family val="2"/>
        <scheme val="minor"/>
      </rPr>
      <t>e/kWh=MtCO</t>
    </r>
    <r>
      <rPr>
        <vertAlign val="subscript"/>
        <sz val="8"/>
        <rFont val="Calibri"/>
        <family val="2"/>
        <scheme val="minor"/>
      </rPr>
      <t>2</t>
    </r>
    <r>
      <rPr>
        <sz val="8"/>
        <rFont val="Calibri"/>
        <family val="2"/>
        <scheme val="minor"/>
      </rPr>
      <t>e/TWh)</t>
    </r>
  </si>
  <si>
    <r>
      <t>Valeur 2023 : 458 gCO2e/kWh (IEA WEO 2024, Stated Policies, p301)
Valeur 2030 : 312 gCO2e/kWh (IEA WEO 2024, Stated Policies, p301)
Valeur 2025 (interpolation) : 416 gCO</t>
    </r>
    <r>
      <rPr>
        <vertAlign val="subscript"/>
        <sz val="8"/>
        <rFont val="Calibri"/>
        <family val="2"/>
        <scheme val="minor"/>
      </rPr>
      <t>2</t>
    </r>
    <r>
      <rPr>
        <sz val="8"/>
        <rFont val="Calibri"/>
        <family val="2"/>
        <scheme val="minor"/>
      </rPr>
      <t>e/kWh</t>
    </r>
  </si>
  <si>
    <t>[17]</t>
  </si>
  <si>
    <t>Émissions du mixe énergétique moyen des états unis en 2024, étant donné que 70% des GPU sont détenus par les 4 big tech US (Amazon, Google, Microsoft, Meta) et que 70% de leur DC sont aux US
Valeur moyenne : On applique l'intensité moyenne des mixe électrique des USA
Valeur optimiste : Les datacenter se situent tous dans la région la moins intensive des USA, l'état de Washington
Valeur conservatrice : Les datacenter se situent tous dans l'Etat de l'Iowa</t>
  </si>
  <si>
    <t>PUE</t>
  </si>
  <si>
    <t>Power Usage Effectiveness : indicateur d'efficacité énergétique d’un centre de données hyperscale (ratio)</t>
  </si>
  <si>
    <t>Le PUE moyen du secteur, calculé par l'Uptime Institute, est d'environ 1,6. Bien que de nombreux analystes et graphiques de marketing prennent ce chiffre pour argent comptant, il n'est pas représentatif de l'industrie - il est basé sur une enquête qui exclut largement les hyperscalers et est une simple moyenne des répondants ayant des centres de données de plus de 4MW. Google et Meta opèrent tous deux à environ 1,1 PUE, et Microsoft et AWS à environ 1,15 PUE.</t>
  </si>
  <si>
    <t>[18], [19]</t>
  </si>
  <si>
    <t>Valeur moyenne : Tous les DC ont un PUE aussi bas que l'annonce Microsoft
Valeur optimiste : Tous les DC ont un PUE aussi bas que l'annonce Google 
Valeur conservatrice : Tous les DC ont un PUE légèrement plus haut que la moyenne des hyperscale de 1.1</t>
  </si>
  <si>
    <t>F_acc</t>
  </si>
  <si>
    <t>Empreinte moyenne d’un accélérateur d’IA incluant les étapes de fabrication, transport et fin de vie (kgCO2e)</t>
  </si>
  <si>
    <t>Le serveur ProLiant DL345 Gen10 Plus de HPE, qui est similaire à l'Apollo 6500 et dont l'empreinte de production est d'environ 2 500 kg de CO2eq [13], constitue l'une des informations de l'ACV. Ce chiffre n'inclut pas les émissions intrinsèques des GPU utilisés dans le serveur, dont les émissions intrinsèques doivent être calculées séparément. Bien que Nvidia ne divulgue pas actuellement l'empreinte carbone de ses GPU, des estimations récentes situent la limite inférieure de ce montant à environ 150 kg de CO2eq [9]</t>
  </si>
  <si>
    <t>[20], [21]</t>
  </si>
  <si>
    <t>Valeur Moyenne : En attente d'une ACV de GPU d'IA, une estimation grossière à partir du nombre de transistors est utilisée et donne 447 kg pour un NVidia H100
Valeur optimiste : Estimation pour une NVidia A100
Valeur conservatrice : Estimation pour une NVidia B200</t>
  </si>
  <si>
    <t>F_serveur</t>
  </si>
  <si>
    <t>Empreinte carbone moyenne d’un serveur dédié à l’IA, hors accélérateurs, incluant les étapes de fabrication, transport et fin de vie (kgCO2e)</t>
  </si>
  <si>
    <t>Boavizta DGX H100 : 3379,2 kg CO2e
Empreinte pour un HPE ProLiant DL380 Gen11 40 coeurs : 4047 kg CO2e
(Empreinte de la fabrication du centre de donnée (batiment etc) non prise en compte)</t>
  </si>
  <si>
    <t>[26], [27]</t>
  </si>
  <si>
    <t>τ</t>
  </si>
  <si>
    <t>Durée de vie estimée d'un accélérateur d’IA utilisé au maximum de ces capacités dans un centre de données hyperscale (années)</t>
  </si>
  <si>
    <t>Chiffre Google : "AI architect at Google mentions the lifetime of datacenter GPUs at current utilization levels to be 3 years at most."
L'étude Google TPU v6 donne plutôt -&gt;</t>
  </si>
  <si>
    <t>[1], [2], [3]</t>
  </si>
  <si>
    <t>Valeur moyenne : chiffre de l'architecte IA de Google
Valeur optimiste : hypothèse
Valeur conservatrice : chiffre de l'architecte IA de Google
6 ans dans l'étude TPU Google</t>
  </si>
  <si>
    <t>N_acc/serveuracc</t>
  </si>
  <si>
    <t>Nombre de slots destinés à accueillir des d'accélérateurs dans un serveur d'IA (unités)</t>
  </si>
  <si>
    <t>On réduit le type de serveur à ceux de Nvidia depuis les GPU V100 en 2018, avec un modèle pouvant accueillir 8 GPU en parallèle. 
Pour rappel, on présente le nombre de GPU/TPU n(τ) en H100 équivalent en 2024, et en equivalence du modèle dominant sur une année n pour les projections</t>
  </si>
  <si>
    <t>[22], [23], [24], [25]</t>
  </si>
  <si>
    <t>Valeur</t>
  </si>
  <si>
    <t>Ref</t>
  </si>
  <si>
    <t>Augmentation annuelle du stock de puissance de calcul</t>
  </si>
  <si>
    <t>[28]</t>
  </si>
  <si>
    <t>Le stock de puissance de calcul des puces NVIDIA double tous les 10 mois.</t>
  </si>
  <si>
    <t xml:space="preserve">Amélioration annuelle de la performance des accélérateurs d'IA </t>
  </si>
  <si>
    <t>[29]</t>
  </si>
  <si>
    <t>Les performances de calcul du matériel d'apprentissage automatique ont doublé tous les 1,9 ans. Mesurées en opérations en virgule flottante sur 16 bits, les performances du matériel d'apprentissage automatique ont augmenté à un rythme de 43 % par an, soit un doublement tous les 1,9 ans.</t>
  </si>
  <si>
    <t>Reconstitution jusqu'à 2024</t>
  </si>
  <si>
    <t>Projection à 2030/2035</t>
  </si>
  <si>
    <t>Stock de puissance de calcul (TFLOP/s)</t>
  </si>
  <si>
    <t>Augmentation annuelle (observé)</t>
  </si>
  <si>
    <t>Modèle d'accélérateur d'IA dominant</t>
  </si>
  <si>
    <t>V100</t>
  </si>
  <si>
    <t>A100</t>
  </si>
  <si>
    <t>H100</t>
  </si>
  <si>
    <t>B100</t>
  </si>
  <si>
    <t>Modele 2026</t>
  </si>
  <si>
    <t>Modele 2027</t>
  </si>
  <si>
    <t>Modele 2029</t>
  </si>
  <si>
    <t>Modele 2031</t>
  </si>
  <si>
    <t>Modele 2033</t>
  </si>
  <si>
    <t>Performance GPU dominant eq (TFLOP/s FP16)</t>
  </si>
  <si>
    <t xml:space="preserve">Equivalent en nombre d'accélérateurs d'IA </t>
  </si>
  <si>
    <t>Source specs GPU</t>
  </si>
  <si>
    <t>[30]</t>
  </si>
  <si>
    <t>[31]</t>
  </si>
  <si>
    <t>[32]</t>
  </si>
  <si>
    <t>[33]</t>
  </si>
  <si>
    <t>Projection</t>
  </si>
  <si>
    <t>Liens</t>
  </si>
  <si>
    <t>[1]</t>
  </si>
  <si>
    <t>https://x.com/techfund1/status/1849031571421983140</t>
  </si>
  <si>
    <t>[2]</t>
  </si>
  <si>
    <t>https://www.trendforce.com/news/2024/10/31/news-datacenter-gpus-may-have-an-astonishingly-short-lifespan-of-only-1-to-3-years</t>
  </si>
  <si>
    <t>[3]</t>
  </si>
  <si>
    <t>https://wiki.aiimpacts.org/ai_timelines/hardware_and_ai_timelines/computing_capacity_of_all_gpus_and_tpus#estimating_proportion_of_gpus_still_functional_per_year</t>
  </si>
  <si>
    <t>[4]</t>
  </si>
  <si>
    <t>https://www.sciencedirect.com/science/article/pii/S2542435123003653</t>
  </si>
  <si>
    <t>[5)</t>
  </si>
  <si>
    <t>https://epoch.ai/data/machine-learning-hardware#computing-capacity</t>
  </si>
  <si>
    <t>[6]</t>
  </si>
  <si>
    <t>https://epoch.ai/data/machine-learning-hardware?insight-option=Absolute#nvidia-chip-production</t>
  </si>
  <si>
    <t>[7]</t>
  </si>
  <si>
    <t>https://semianalysis.com/2024/04/10/nvidia-blackwell-perf-tco-analysis/</t>
  </si>
  <si>
    <t>[8]</t>
  </si>
  <si>
    <t>[9]</t>
  </si>
  <si>
    <t>https://www.microsoft.com/en-us/research/uploads/prod/2024/03/GPU_Power_ASPLOS_24.pdf</t>
  </si>
  <si>
    <t>[10]</t>
  </si>
  <si>
    <t>https://iea.blob.core.windows.net/assets/dd7c2387-2f60-4b60-8c5f-6563b6aa1e4c/EnergyandAI.pdf</t>
  </si>
  <si>
    <t>[11]</t>
  </si>
  <si>
    <t>[12]</t>
  </si>
  <si>
    <t>https://www.trendforce.com/news/2024/10/31/news-datacenter-gpus-may-have-an-astonishingly-short-lifespan-of-only-1-to-3-years/</t>
  </si>
  <si>
    <t>[13]</t>
  </si>
  <si>
    <t>[14]</t>
  </si>
  <si>
    <t>[15]</t>
  </si>
  <si>
    <t>https://resources.nvidia.com/en-us-dgx-systems/ai-enterprise-dgx?xs=489753</t>
  </si>
  <si>
    <t>[16]</t>
  </si>
  <si>
    <t>https://www.nvidia.com/en-us/data-center/h100/</t>
  </si>
  <si>
    <t>IEA. (2024). World Energy Outlook 2024. https://www.iea.org/reports/world-energy-outlook-2024</t>
  </si>
  <si>
    <t>[18]</t>
  </si>
  <si>
    <t>https://semianalysis.com/2025/02/13/datacenter-anatomy-part-2-cooling-systems/?access_token=eyJhbGciOiJFUzI1NiIsImtpZCI6InNlbWlhbmFseXNpcy5wYXNzcG9ydC5vbmxpbmUiLCJ0eXAiOiJKV1QifQ.eyJhdWQiOiJzZW1pYW5hbHlzaXMucGFzc3BvcnQub25saW5lIiwiYXpwIjoiS1NncVhBaGFmZmtwVjQzbmt0UU1INSIsImVudCI6eyJhcnRpY2xlIjoiTW5EOEdRRUdTZXFVWFdBQ1VLUjhFQSIsImF1ZCI6WyIya0pnc0JROXZDbWpIN1BvcnR6cnZ3IiwiNThZNVhua2U4U1ZnTkFRRm5GZUVIQiJdLCJkaXN0cm8iOiJDTEJLZnhNZnZuRVpOb3diQTlXUmIiLCJ1cmkiOlsiaHR0cHM6Ly9zZW1pYW5hbHlzaXMuY29tLzIwMjUvMDIvMTMvZGF0YWNlbnRlci1hbmF0b215LXBhcnQtMi1jb29saW5nLXN5c3RlbXMvIl19LCJleHAiOjE3NDIwNTU1MDQsImlhdCI6MTczOTQ2MzUwNCwiaXNzIjoiaHR0cHM6Ly9zZW1pYW5hbHlzaXMucGFzc3BvcnQub25saW5lL29hdXRoIiwic2NvcGUiOiJmZWVkOnJlYWQgYXJ0aWNsZTpyZWFkIGFzc2V0OnJlYWQgY2F0ZWdvcnk6cmVhZCBlbnRpdGxlbWVudHMiLCJzdWIiOiJKeENZb29xQmN3MjJjQ3hjY3N5N0ptIiwidXNlIjoiYWNjZXNzIn0.5vS75pjUSGhwUiLBd0n6Izz4fk8omyniVU12mXWMmAdn3xHef6Kr2I4dNqDdeZUNx3vUcDE46zRacNf4W8jlwg</t>
  </si>
  <si>
    <t>[19]</t>
  </si>
  <si>
    <t>[20]</t>
  </si>
  <si>
    <t>https://images.nvidia.com/aem-dam/Solutions/documents/HGX-H100-PCF-Summary.pdf</t>
  </si>
  <si>
    <t>[21]</t>
  </si>
  <si>
    <t>https://arxiv.org/pdf/2211.02001</t>
  </si>
  <si>
    <t>[22]</t>
  </si>
  <si>
    <t>https://images.nvidia.com/content/pdf/dgx1-v100-system-architecture-whitepaper.pdf</t>
  </si>
  <si>
    <t>[23]</t>
  </si>
  <si>
    <t>https://images.nvidia.com/aem-dam/Solutions/Data-Center/nvidia-dgx-a100-datasheet.pdf</t>
  </si>
  <si>
    <t>[24]</t>
  </si>
  <si>
    <t>[25]</t>
  </si>
  <si>
    <t>https://www.nvidia.com/en-us/data-center/dgx-b200/</t>
  </si>
  <si>
    <t>[26]</t>
  </si>
  <si>
    <t>https://dataviz.boavizta.org/serversimpact</t>
  </si>
  <si>
    <t>[27]</t>
  </si>
  <si>
    <t>https://www.hpe.com/psnow/doc/a00133642enw</t>
  </si>
  <si>
    <r>
      <t xml:space="preserve">Luke Emberson and David Owen (2025), "The stock of computing power from NVIDIA chips is doubling every 10 months". </t>
    </r>
    <r>
      <rPr>
        <i/>
        <sz val="10"/>
        <color theme="9"/>
        <rFont val="Calibri"/>
        <family val="2"/>
        <scheme val="minor"/>
      </rPr>
      <t>Published online at epoch.ai.</t>
    </r>
    <r>
      <rPr>
        <sz val="10"/>
        <color theme="9"/>
        <rFont val="Calibri"/>
        <family val="2"/>
        <scheme val="minor"/>
      </rPr>
      <t xml:space="preserve"> Retrieved from: 'https://epoch.ai/data-insights/nvidia-chip-production' [online resource]</t>
    </r>
  </si>
  <si>
    <r>
      <t xml:space="preserve">Robi Rahman (2024), "The computational performance of machine learning hardware has doubled every 2.5 years". </t>
    </r>
    <r>
      <rPr>
        <i/>
        <sz val="10"/>
        <color theme="9"/>
        <rFont val="Calibri"/>
        <family val="2"/>
        <scheme val="minor"/>
      </rPr>
      <t>Published online at epoch.ai.</t>
    </r>
    <r>
      <rPr>
        <sz val="10"/>
        <color theme="9"/>
        <rFont val="Calibri"/>
        <family val="2"/>
        <scheme val="minor"/>
      </rPr>
      <t xml:space="preserve"> Retrieved from: 'https://epoch.ai/data-insights/peak-performance-hardware-on-different-precisions' [online resource]</t>
    </r>
  </si>
  <si>
    <t>https://images.nvidia.com/content/technologies/volta/pdf/volta-v100-datasheet-update-us-1165301-r5.pdf?ncid=no-ncid</t>
  </si>
  <si>
    <t>https://www.nvidia.com/content/dam/en-zz/Solutions/Data-Center/a100/pdf/nvidia-a100-datasheet-nvidia-us-2188504-web.pdf</t>
  </si>
  <si>
    <t>https://www.nvidia.com/fr-fr/data-center/h100/</t>
  </si>
  <si>
    <t>https://www.primeline-solutions.com/media/categories/server/nach-gpu/nvidia-hgx-h200/nvidia-blackwell-b200-datasheet.pdf</t>
  </si>
  <si>
    <t>[34]</t>
  </si>
  <si>
    <t>Schneider I., Xu H., Benecke S., Patterson D., Huang K., Ranganathan P., &amp; Elsworth C. (2025). Life-Cycle Emissions of AI Hardware : A Cradle-To-Grave Approach and Generational Trends. https://arxiv.org/abs/2502.01671</t>
  </si>
  <si>
    <t>[35]</t>
  </si>
  <si>
    <r>
      <t xml:space="preserve">IEA. (2025). </t>
    </r>
    <r>
      <rPr>
        <i/>
        <sz val="11"/>
        <rFont val="Calibri"/>
        <family val="2"/>
        <scheme val="minor"/>
      </rPr>
      <t>Energy and AI</t>
    </r>
    <r>
      <rPr>
        <sz val="11"/>
        <rFont val="Calibri"/>
        <family val="2"/>
        <scheme val="minor"/>
      </rPr>
      <t>. https://www.iea.org/reports/energy-and-ai</t>
    </r>
  </si>
  <si>
    <t>[36]</t>
  </si>
  <si>
    <t>Schneider Electric. (2024). Artificial Intelligence and Electricity—A System Dynamics Approach. https://www.se.com/ww/en/download/document/TLA_System_Dynamics_Approach/</t>
  </si>
  <si>
    <t>[37]</t>
  </si>
  <si>
    <t>The Shift Project. (2025). Intelligence artificielle, données, calcul : Quelles infrastructures dans un monde décarboné ?</t>
  </si>
  <si>
    <t xml:space="preserve">Estimation des tendances à partir de la capacité de calcul de l’ensemble des serveurs accélérés en stock : </t>
  </si>
  <si>
    <t>CAGR 2025-2030</t>
  </si>
  <si>
    <t>Serveurs accélérés d'IA : Consommation électrique (TWh)</t>
  </si>
  <si>
    <r>
      <t>Serveurs accélérés d'IA : Emissions GES phase d'utilisation (MtCO</t>
    </r>
    <r>
      <rPr>
        <b/>
        <vertAlign val="subscript"/>
        <sz val="8"/>
        <color rgb="FFFFFFFF"/>
        <rFont val="Calibri"/>
        <family val="2"/>
        <scheme val="minor"/>
      </rPr>
      <t>2</t>
    </r>
    <r>
      <rPr>
        <b/>
        <sz val="8"/>
        <color rgb="FFFFFFFF"/>
        <rFont val="Calibri"/>
        <family val="2"/>
        <scheme val="minor"/>
      </rPr>
      <t>e)</t>
    </r>
  </si>
  <si>
    <r>
      <t>Serveurs accélérés d'IA : Emissions GES phase fabrication (embarqué) (MtCO</t>
    </r>
    <r>
      <rPr>
        <b/>
        <vertAlign val="subscript"/>
        <sz val="8"/>
        <color rgb="FFFFFFFF"/>
        <rFont val="Calibri"/>
        <family val="2"/>
        <scheme val="minor"/>
      </rPr>
      <t>2</t>
    </r>
    <r>
      <rPr>
        <b/>
        <sz val="8"/>
        <color rgb="FFFFFFFF"/>
        <rFont val="Calibri"/>
        <family val="2"/>
        <scheme val="minor"/>
      </rPr>
      <t>e)</t>
    </r>
  </si>
  <si>
    <r>
      <t>Serveurs accélérés d'IA : Emissions GES totales (MtCO</t>
    </r>
    <r>
      <rPr>
        <b/>
        <vertAlign val="subscript"/>
        <sz val="8"/>
        <color rgb="FFFFFFFF"/>
        <rFont val="Calibri"/>
        <family val="2"/>
        <scheme val="minor"/>
      </rPr>
      <t>2</t>
    </r>
    <r>
      <rPr>
        <b/>
        <sz val="8"/>
        <color rgb="FFFFFFFF"/>
        <rFont val="Calibri"/>
        <family val="2"/>
        <scheme val="minor"/>
      </rPr>
      <t>e)</t>
    </r>
  </si>
  <si>
    <t xml:space="preserve">% fabrication dans l'empreinte </t>
  </si>
  <si>
    <t xml:space="preserve">/!\ interprétation des émissions GES : périmètre très limité : seuls sont pris en compte les GPU/TPU et les serveurs dédiés IA qui les entourent. Par ex, la construction des DC ne l'est pas, les générateurs de secours non plus. </t>
  </si>
  <si>
    <t>Augmentation de la consommation électrique avec l'IA (TWh)</t>
  </si>
  <si>
    <t>Ecart 2025-2030</t>
  </si>
  <si>
    <t>Approche bottom-up à partir des serveurs accélérés d'IA (The Shift Project, dans le cadre de ce rapport, données tendancielles)</t>
  </si>
  <si>
    <t>Ce excel</t>
  </si>
  <si>
    <t>Approche dynamique des systèmes à partir des applications d'IA (Schneider Electric, 2025, scénario Abundance)</t>
  </si>
  <si>
    <t>Approche top-down sur la filière centres de données (The Shift Project, dans le cadre de ce rapport, scénario exploratoire déploiement indifférencié de l'offre de calcul + adoption généralisée)</t>
  </si>
  <si>
    <t>Approche top-down sur la filière centres de données (hors crypto) (IEA, 2025, scénario Lift-off)</t>
  </si>
  <si>
    <t>Scénario lift-off, IEA</t>
  </si>
  <si>
    <t>Approche par les usages - Schneider Electric</t>
  </si>
  <si>
    <t>Approche par l'offre - Shift Project</t>
  </si>
  <si>
    <t>TWh</t>
  </si>
  <si>
    <t>Trad AI</t>
  </si>
  <si>
    <t>Training</t>
  </si>
  <si>
    <t>Inferencing</t>
  </si>
  <si>
    <t>Total</t>
  </si>
  <si>
    <t xml:space="preserve">Gen AI </t>
  </si>
  <si>
    <t>% trad AI</t>
  </si>
  <si>
    <t xml:space="preserve">% gen AI </t>
  </si>
  <si>
    <t xml:space="preserve">% des inf de gen 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</si>
</sst>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0_-;\-* #,##0.000_-;_-* &quot;-&quot;??_-;_-@_-"/>
    <numFmt numFmtId="166" formatCode="_-* #,##0.0_-;\-* #,##0.0_-;_-* &quot;-&quot;??_-;_-@_-"/>
    <numFmt numFmtId="167" formatCode="0.0E+00"/>
  </numFmts>
  <fonts count="32">
    <font>
      <sz val="11"/>
      <color theme="1"/>
      <name val="Calibri"/>
      <scheme val="minor"/>
    </font>
    <font>
      <sz val="11"/>
      <color theme="1"/>
      <name val="Calibri"/>
      <family val="2"/>
      <scheme val="minor"/>
    </font>
    <font>
      <sz val="8"/>
      <color rgb="FF00005A"/>
      <name val="Arial"/>
      <family val="2"/>
    </font>
    <font>
      <b/>
      <sz val="11"/>
      <color theme="1"/>
      <name val="Calibri"/>
      <family val="2"/>
      <scheme val="minor"/>
    </font>
    <font>
      <i/>
      <sz val="8"/>
      <color theme="1"/>
      <name val="Calibri"/>
      <family val="2"/>
      <scheme val="minor"/>
    </font>
    <font>
      <sz val="11"/>
      <color theme="1"/>
      <name val="Calibri"/>
      <family val="2"/>
      <scheme val="minor"/>
    </font>
    <font>
      <u/>
      <sz val="11"/>
      <color theme="10"/>
      <name val="Calibri"/>
      <family val="2"/>
      <scheme val="minor"/>
    </font>
    <font>
      <b/>
      <sz val="16"/>
      <color rgb="FF0028DC"/>
      <name val="Arial"/>
      <family val="2"/>
    </font>
    <font>
      <sz val="11"/>
      <color rgb="FFFFFFFF"/>
      <name val="Calibri"/>
      <family val="2"/>
      <scheme val="minor"/>
    </font>
    <font>
      <sz val="11"/>
      <color rgb="FFFF0000"/>
      <name val="Calibri"/>
      <family val="2"/>
      <scheme val="minor"/>
    </font>
    <font>
      <i/>
      <sz val="8"/>
      <color rgb="FF777777"/>
      <name val="Calibri"/>
      <family val="2"/>
      <scheme val="minor"/>
    </font>
    <font>
      <sz val="11"/>
      <color rgb="FF777777"/>
      <name val="Calibri"/>
      <family val="2"/>
      <scheme val="minor"/>
    </font>
    <font>
      <b/>
      <sz val="8"/>
      <color rgb="FFFFFFFF"/>
      <name val="Calibri"/>
      <family val="2"/>
      <scheme val="minor"/>
    </font>
    <font>
      <b/>
      <sz val="8"/>
      <color rgb="FF00005A"/>
      <name val="Calibri"/>
      <family val="2"/>
      <scheme val="minor"/>
    </font>
    <font>
      <b/>
      <sz val="8"/>
      <name val="Calibri"/>
      <family val="2"/>
      <scheme val="minor"/>
    </font>
    <font>
      <sz val="8"/>
      <name val="Calibri"/>
      <family val="2"/>
      <scheme val="minor"/>
    </font>
    <font>
      <vertAlign val="subscript"/>
      <sz val="8"/>
      <name val="Calibri"/>
      <family val="2"/>
      <scheme val="minor"/>
    </font>
    <font>
      <sz val="8"/>
      <color rgb="FF777777"/>
      <name val="Calibri"/>
      <family val="2"/>
      <scheme val="minor"/>
    </font>
    <font>
      <b/>
      <sz val="8"/>
      <color theme="9"/>
      <name val="Calibri"/>
      <family val="2"/>
      <scheme val="minor"/>
    </font>
    <font>
      <sz val="8"/>
      <color theme="9"/>
      <name val="Calibri"/>
      <family val="2"/>
      <scheme val="minor"/>
    </font>
    <font>
      <sz val="11"/>
      <color theme="9"/>
      <name val="Calibri"/>
      <family val="2"/>
      <scheme val="minor"/>
    </font>
    <font>
      <b/>
      <sz val="11"/>
      <color theme="9"/>
      <name val="Calibri"/>
      <family val="2"/>
      <scheme val="minor"/>
    </font>
    <font>
      <b/>
      <vertAlign val="subscript"/>
      <sz val="8"/>
      <color rgb="FFFFFFFF"/>
      <name val="Calibri"/>
      <family val="2"/>
      <scheme val="minor"/>
    </font>
    <font>
      <b/>
      <sz val="8"/>
      <color rgb="FF777777"/>
      <name val="Calibri"/>
      <family val="2"/>
      <scheme val="minor"/>
    </font>
    <font>
      <sz val="10"/>
      <color theme="9"/>
      <name val="Calibri"/>
      <family val="2"/>
      <scheme val="minor"/>
    </font>
    <font>
      <i/>
      <sz val="9"/>
      <color theme="9"/>
      <name val="Calibri"/>
      <family val="2"/>
      <scheme val="minor"/>
    </font>
    <font>
      <u/>
      <sz val="11"/>
      <color theme="9"/>
      <name val="Calibri"/>
      <family val="2"/>
      <scheme val="minor"/>
    </font>
    <font>
      <i/>
      <sz val="10"/>
      <color theme="9"/>
      <name val="Calibri"/>
      <family val="2"/>
      <scheme val="minor"/>
    </font>
    <font>
      <b/>
      <sz val="11"/>
      <color rgb="FFFFFFFF"/>
      <name val="Calibri"/>
      <family val="2"/>
      <scheme val="minor"/>
    </font>
    <font>
      <sz val="11"/>
      <name val="Calibri"/>
      <family val="2"/>
      <scheme val="minor"/>
    </font>
    <font>
      <i/>
      <sz val="11"/>
      <name val="Calibri"/>
      <family val="2"/>
      <scheme val="minor"/>
    </font>
    <font>
      <sz val="10"/>
      <name val="Calibri"/>
      <family val="2"/>
      <scheme val="minor"/>
    </font>
  </fonts>
  <fills count="12">
    <fill>
      <patternFill patternType="none"/>
    </fill>
    <fill>
      <patternFill patternType="gray125"/>
    </fill>
    <fill>
      <patternFill patternType="solid">
        <fgColor indexed="65"/>
      </patternFill>
    </fill>
    <fill>
      <patternFill patternType="lightUp"/>
    </fill>
    <fill>
      <patternFill patternType="solid">
        <fgColor theme="4"/>
        <bgColor rgb="FF00005A"/>
      </patternFill>
    </fill>
    <fill>
      <patternFill patternType="solid">
        <fgColor theme="5"/>
        <bgColor rgb="FF0028DC"/>
      </patternFill>
    </fill>
    <fill>
      <patternFill patternType="solid">
        <fgColor theme="7"/>
        <bgColor rgb="FFFF8200"/>
      </patternFill>
    </fill>
    <fill>
      <patternFill patternType="solid">
        <fgColor theme="6"/>
        <bgColor rgb="FFFFDC23"/>
      </patternFill>
    </fill>
    <fill>
      <patternFill patternType="solid">
        <fgColor theme="8"/>
        <bgColor rgb="FF00005A"/>
      </patternFill>
    </fill>
    <fill>
      <patternFill patternType="solid">
        <fgColor theme="7"/>
        <bgColor rgb="FF0028DC"/>
      </patternFill>
    </fill>
    <fill>
      <patternFill patternType="solid">
        <fgColor theme="4"/>
        <bgColor rgb="FFFFDC23"/>
      </patternFill>
    </fill>
    <fill>
      <patternFill patternType="solid">
        <fgColor theme="6"/>
        <bgColor rgb="FFFF8200"/>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dotted">
        <color rgb="FF00005A"/>
      </bottom>
      <diagonal/>
    </border>
    <border>
      <left/>
      <right style="thin">
        <color auto="1"/>
      </right>
      <top/>
      <bottom style="dotted">
        <color rgb="FF00005A"/>
      </bottom>
      <diagonal/>
    </border>
    <border>
      <left/>
      <right style="thin">
        <color auto="1"/>
      </right>
      <top/>
      <bottom style="thin">
        <color auto="1"/>
      </bottom>
      <diagonal/>
    </border>
    <border>
      <left style="thin">
        <color auto="1"/>
      </left>
      <right style="dotted">
        <color rgb="FF00005A"/>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tted">
        <color rgb="FF00005A"/>
      </bottom>
      <diagonal/>
    </border>
    <border>
      <left style="thin">
        <color auto="1"/>
      </left>
      <right style="dotted">
        <color rgb="FF00005A"/>
      </right>
      <top style="thin">
        <color auto="1"/>
      </top>
      <bottom style="dotted">
        <color rgb="FF00005A"/>
      </bottom>
      <diagonal/>
    </border>
    <border>
      <left/>
      <right style="thin">
        <color auto="1"/>
      </right>
      <top style="thin">
        <color auto="1"/>
      </top>
      <bottom style="dotted">
        <color rgb="FF00005A"/>
      </bottom>
      <diagonal/>
    </border>
    <border>
      <left style="thin">
        <color auto="1"/>
      </left>
      <right style="dotted">
        <color rgb="FF00005A"/>
      </right>
      <top/>
      <bottom style="dotted">
        <color rgb="FF00005A"/>
      </bottom>
      <diagonal/>
    </border>
    <border>
      <left style="thin">
        <color auto="1"/>
      </left>
      <right style="thin">
        <color auto="1"/>
      </right>
      <top style="thin">
        <color auto="1"/>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style="thin">
        <color indexed="64"/>
      </top>
      <bottom style="thin">
        <color indexed="64"/>
      </bottom>
      <diagonal/>
    </border>
    <border>
      <left style="dotted">
        <color indexed="64"/>
      </left>
      <right/>
      <top style="thin">
        <color auto="1"/>
      </top>
      <bottom style="dotted">
        <color indexed="64"/>
      </bottom>
      <diagonal/>
    </border>
    <border>
      <left/>
      <right/>
      <top style="thin">
        <color auto="1"/>
      </top>
      <bottom style="dotted">
        <color indexed="64"/>
      </bottom>
      <diagonal/>
    </border>
    <border>
      <left/>
      <right/>
      <top style="thin">
        <color indexed="64"/>
      </top>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auto="1"/>
      </left>
      <right style="thin">
        <color auto="1"/>
      </right>
      <top style="dotted">
        <color rgb="FF00005A"/>
      </top>
      <bottom style="dotted">
        <color indexed="64"/>
      </bottom>
      <diagonal/>
    </border>
    <border>
      <left/>
      <right style="dotted">
        <color indexed="64"/>
      </right>
      <top/>
      <bottom style="dotted">
        <color indexed="64"/>
      </bottom>
      <diagonal/>
    </border>
    <border>
      <left style="thin">
        <color auto="1"/>
      </left>
      <right style="thin">
        <color auto="1"/>
      </right>
      <top/>
      <bottom/>
      <diagonal/>
    </border>
  </borders>
  <cellStyleXfs count="5">
    <xf numFmtId="0" fontId="0" fillId="0" borderId="0"/>
    <xf numFmtId="43" fontId="5" fillId="0" borderId="0" applyFont="0" applyFill="0" applyBorder="0" applyProtection="0"/>
    <xf numFmtId="43" fontId="5" fillId="0" borderId="0" applyFont="0" applyFill="0" applyBorder="0" applyProtection="0"/>
    <xf numFmtId="0" fontId="5" fillId="0" borderId="0"/>
    <xf numFmtId="0" fontId="6" fillId="0" borderId="0" applyNumberFormat="0" applyFill="0" applyBorder="0" applyAlignment="0" applyProtection="0"/>
  </cellStyleXfs>
  <cellXfs count="187">
    <xf numFmtId="0" fontId="0" fillId="0" borderId="0" xfId="0"/>
    <xf numFmtId="0" fontId="0" fillId="0" borderId="0" xfId="0" applyAlignment="1">
      <alignment wrapText="1"/>
    </xf>
    <xf numFmtId="0" fontId="3" fillId="0" borderId="0" xfId="0" applyFont="1"/>
    <xf numFmtId="0" fontId="0" fillId="0" borderId="0" xfId="0" applyAlignment="1">
      <alignment horizontal="center"/>
    </xf>
    <xf numFmtId="164" fontId="2" fillId="0" borderId="0" xfId="1"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vertical="center" wrapText="1"/>
    </xf>
    <xf numFmtId="0" fontId="7" fillId="0" borderId="0" xfId="0" applyFont="1"/>
    <xf numFmtId="43" fontId="4" fillId="0" borderId="0" xfId="1" applyFont="1"/>
    <xf numFmtId="1" fontId="0" fillId="0" borderId="0" xfId="0" applyNumberFormat="1"/>
    <xf numFmtId="0" fontId="8" fillId="0" borderId="0" xfId="0" applyFont="1" applyAlignment="1">
      <alignment horizontal="center"/>
    </xf>
    <xf numFmtId="164"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9" fillId="0" borderId="0" xfId="0" applyFont="1"/>
    <xf numFmtId="0" fontId="10" fillId="0" borderId="0" xfId="0" applyFont="1"/>
    <xf numFmtId="43" fontId="10" fillId="0" borderId="0" xfId="1" applyFont="1"/>
    <xf numFmtId="0" fontId="11" fillId="0" borderId="0" xfId="0" applyFont="1"/>
    <xf numFmtId="0" fontId="12" fillId="2" borderId="13"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5" fillId="0" borderId="21" xfId="1" applyNumberFormat="1" applyFont="1" applyBorder="1" applyAlignment="1">
      <alignment horizontal="left" vertical="center" wrapText="1"/>
    </xf>
    <xf numFmtId="164" fontId="15" fillId="0" borderId="15" xfId="1" applyNumberFormat="1" applyFont="1" applyBorder="1" applyAlignment="1">
      <alignment horizontal="center" vertical="center" wrapText="1"/>
    </xf>
    <xf numFmtId="0" fontId="15" fillId="0" borderId="15" xfId="1" applyNumberFormat="1" applyFont="1" applyBorder="1" applyAlignment="1">
      <alignment horizontal="left" vertical="center" wrapText="1"/>
    </xf>
    <xf numFmtId="164" fontId="15" fillId="0" borderId="15" xfId="1" applyNumberFormat="1" applyFont="1" applyBorder="1" applyAlignment="1">
      <alignment vertical="center" wrapText="1"/>
    </xf>
    <xf numFmtId="164" fontId="15" fillId="0" borderId="22" xfId="1" applyNumberFormat="1" applyFont="1" applyBorder="1" applyAlignment="1">
      <alignment horizontal="center" vertical="center" wrapText="1"/>
    </xf>
    <xf numFmtId="164" fontId="15" fillId="0" borderId="26" xfId="1" applyNumberFormat="1" applyFont="1" applyBorder="1" applyAlignment="1">
      <alignment horizontal="center" vertical="center" wrapText="1"/>
    </xf>
    <xf numFmtId="0" fontId="15" fillId="0" borderId="22" xfId="1" applyNumberFormat="1" applyFont="1" applyBorder="1" applyAlignment="1">
      <alignment horizontal="left" vertical="center" wrapText="1"/>
    </xf>
    <xf numFmtId="0" fontId="15" fillId="0" borderId="23" xfId="1" applyNumberFormat="1" applyFont="1" applyBorder="1" applyAlignment="1">
      <alignment horizontal="left" vertical="center" wrapText="1"/>
    </xf>
    <xf numFmtId="166" fontId="15" fillId="0" borderId="14" xfId="1" applyNumberFormat="1" applyFont="1" applyBorder="1" applyAlignment="1">
      <alignment horizontal="center" vertical="center" wrapText="1"/>
    </xf>
    <xf numFmtId="0" fontId="15" fillId="0" borderId="14" xfId="1" applyNumberFormat="1" applyFont="1" applyBorder="1" applyAlignment="1">
      <alignment horizontal="left" vertical="center" wrapText="1"/>
    </xf>
    <xf numFmtId="0" fontId="15" fillId="0" borderId="14" xfId="1" applyNumberFormat="1" applyFont="1" applyBorder="1" applyAlignment="1">
      <alignment vertical="center" wrapText="1"/>
    </xf>
    <xf numFmtId="164" fontId="15" fillId="0" borderId="16" xfId="1" applyNumberFormat="1" applyFont="1" applyBorder="1" applyAlignment="1">
      <alignment horizontal="center" vertical="center" wrapText="1"/>
    </xf>
    <xf numFmtId="166" fontId="15" fillId="0" borderId="20" xfId="1" applyNumberFormat="1" applyFont="1" applyBorder="1" applyAlignment="1">
      <alignment horizontal="center" vertical="center" wrapText="1"/>
    </xf>
    <xf numFmtId="0" fontId="15" fillId="0" borderId="16" xfId="1" applyNumberFormat="1" applyFont="1" applyBorder="1" applyAlignment="1">
      <alignment horizontal="left" vertical="center" wrapText="1"/>
    </xf>
    <xf numFmtId="43" fontId="15" fillId="0" borderId="14" xfId="1" applyFont="1" applyBorder="1" applyAlignment="1">
      <alignment horizontal="center" vertical="center" wrapText="1"/>
    </xf>
    <xf numFmtId="164" fontId="15" fillId="0" borderId="14" xfId="1" applyNumberFormat="1" applyFont="1" applyBorder="1" applyAlignment="1">
      <alignment vertical="center" wrapText="1"/>
    </xf>
    <xf numFmtId="43" fontId="15" fillId="0" borderId="20" xfId="1" applyFont="1" applyBorder="1" applyAlignment="1">
      <alignment horizontal="center" vertical="center" wrapText="1"/>
    </xf>
    <xf numFmtId="164" fontId="15" fillId="0" borderId="14" xfId="1" applyNumberFormat="1" applyFont="1" applyBorder="1" applyAlignment="1">
      <alignment horizontal="center" vertical="center" wrapText="1"/>
    </xf>
    <xf numFmtId="0" fontId="15" fillId="0" borderId="23" xfId="1" applyNumberFormat="1" applyFont="1" applyFill="1" applyBorder="1" applyAlignment="1">
      <alignment horizontal="left" vertical="center" wrapText="1"/>
    </xf>
    <xf numFmtId="165" fontId="15" fillId="0" borderId="14" xfId="1" applyNumberFormat="1" applyFont="1" applyFill="1" applyBorder="1" applyAlignment="1">
      <alignment horizontal="center" vertical="center" wrapText="1"/>
    </xf>
    <xf numFmtId="0" fontId="15" fillId="0" borderId="14" xfId="1" applyNumberFormat="1" applyFont="1" applyFill="1" applyBorder="1" applyAlignment="1">
      <alignment horizontal="left" vertical="center" wrapText="1"/>
    </xf>
    <xf numFmtId="164" fontId="15" fillId="0" borderId="14" xfId="1" applyNumberFormat="1" applyFont="1" applyFill="1" applyBorder="1" applyAlignment="1">
      <alignment vertical="center" wrapText="1"/>
    </xf>
    <xf numFmtId="164" fontId="15" fillId="0" borderId="16" xfId="1" applyNumberFormat="1" applyFont="1" applyFill="1" applyBorder="1" applyAlignment="1">
      <alignment horizontal="center" vertical="center" wrapText="1"/>
    </xf>
    <xf numFmtId="165" fontId="15" fillId="0" borderId="20" xfId="1" applyNumberFormat="1" applyFont="1" applyFill="1" applyBorder="1" applyAlignment="1">
      <alignment horizontal="center" vertical="center" wrapText="1"/>
    </xf>
    <xf numFmtId="0" fontId="15" fillId="0" borderId="16" xfId="1" applyNumberFormat="1" applyFont="1" applyFill="1" applyBorder="1" applyAlignment="1">
      <alignment horizontal="left" vertical="center" wrapText="1"/>
    </xf>
    <xf numFmtId="164" fontId="15" fillId="0" borderId="20" xfId="1" applyNumberFormat="1" applyFont="1" applyBorder="1" applyAlignment="1">
      <alignment horizontal="center" vertical="center" wrapText="1"/>
    </xf>
    <xf numFmtId="0" fontId="15" fillId="0" borderId="37" xfId="1" applyNumberFormat="1" applyFont="1" applyBorder="1" applyAlignment="1">
      <alignment horizontal="left" vertical="center" wrapText="1"/>
    </xf>
    <xf numFmtId="164" fontId="15" fillId="0" borderId="36" xfId="1" applyNumberFormat="1" applyFont="1" applyBorder="1" applyAlignment="1">
      <alignment horizontal="center" vertical="center" wrapText="1"/>
    </xf>
    <xf numFmtId="0" fontId="15" fillId="0" borderId="36" xfId="1" applyNumberFormat="1" applyFont="1" applyBorder="1" applyAlignment="1">
      <alignment horizontal="left" vertical="center" wrapText="1"/>
    </xf>
    <xf numFmtId="164" fontId="15" fillId="0" borderId="36" xfId="1" applyNumberFormat="1" applyFont="1" applyBorder="1" applyAlignment="1">
      <alignment vertical="center" wrapText="1"/>
    </xf>
    <xf numFmtId="164" fontId="15" fillId="0" borderId="38" xfId="1" applyNumberFormat="1" applyFont="1" applyBorder="1" applyAlignment="1">
      <alignment horizontal="center" vertical="center" wrapText="1"/>
    </xf>
    <xf numFmtId="164" fontId="15" fillId="0" borderId="41" xfId="1" applyNumberFormat="1" applyFont="1" applyBorder="1" applyAlignment="1">
      <alignment horizontal="center" vertical="center" wrapText="1"/>
    </xf>
    <xf numFmtId="0" fontId="15" fillId="0" borderId="38" xfId="1" applyNumberFormat="1" applyFont="1" applyBorder="1" applyAlignment="1">
      <alignment horizontal="left" vertical="center" wrapText="1"/>
    </xf>
    <xf numFmtId="0" fontId="15" fillId="0" borderId="24" xfId="1" applyNumberFormat="1" applyFont="1" applyBorder="1" applyAlignment="1">
      <alignment horizontal="left" vertical="center" wrapText="1"/>
    </xf>
    <xf numFmtId="164" fontId="15" fillId="0" borderId="17" xfId="1" applyNumberFormat="1" applyFont="1" applyBorder="1" applyAlignment="1">
      <alignment horizontal="center" vertical="center" wrapText="1"/>
    </xf>
    <xf numFmtId="0" fontId="15" fillId="0" borderId="17" xfId="1" applyNumberFormat="1" applyFont="1" applyBorder="1" applyAlignment="1">
      <alignment horizontal="left" vertical="center" wrapText="1"/>
    </xf>
    <xf numFmtId="164" fontId="15" fillId="0" borderId="17" xfId="1" applyNumberFormat="1" applyFont="1" applyBorder="1" applyAlignment="1">
      <alignment vertical="center" wrapText="1"/>
    </xf>
    <xf numFmtId="164" fontId="15" fillId="0" borderId="25" xfId="1" applyNumberFormat="1" applyFont="1" applyBorder="1" applyAlignment="1">
      <alignment horizontal="center" vertical="center" wrapText="1"/>
    </xf>
    <xf numFmtId="164" fontId="15" fillId="0" borderId="27" xfId="1" applyNumberFormat="1" applyFont="1" applyBorder="1" applyAlignment="1">
      <alignment horizontal="center" vertical="center" wrapText="1"/>
    </xf>
    <xf numFmtId="0" fontId="15" fillId="0" borderId="25" xfId="1" applyNumberFormat="1" applyFont="1" applyBorder="1" applyAlignment="1">
      <alignment horizontal="left" vertical="center" wrapText="1"/>
    </xf>
    <xf numFmtId="0" fontId="12" fillId="4" borderId="9"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5" fillId="0" borderId="21" xfId="1" applyNumberFormat="1" applyFont="1" applyBorder="1" applyAlignment="1">
      <alignment horizontal="center" vertical="center" wrapText="1"/>
    </xf>
    <xf numFmtId="0" fontId="15" fillId="0" borderId="15" xfId="1" applyNumberFormat="1" applyFont="1" applyBorder="1" applyAlignment="1">
      <alignment horizontal="center" vertical="center" wrapText="1"/>
    </xf>
    <xf numFmtId="0" fontId="15" fillId="0" borderId="24" xfId="1" applyNumberFormat="1" applyFont="1" applyBorder="1" applyAlignment="1">
      <alignment horizontal="center" vertical="center" wrapText="1"/>
    </xf>
    <xf numFmtId="0" fontId="15" fillId="0" borderId="17" xfId="1" applyNumberFormat="1" applyFont="1" applyBorder="1" applyAlignment="1">
      <alignment horizontal="center" vertical="center" wrapText="1"/>
    </xf>
    <xf numFmtId="0" fontId="12" fillId="4" borderId="9"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3" fillId="2" borderId="8" xfId="0" applyFont="1" applyFill="1" applyBorder="1" applyAlignment="1">
      <alignment vertical="center" wrapText="1"/>
    </xf>
    <xf numFmtId="0" fontId="12" fillId="4"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1" xfId="0" applyFont="1" applyFill="1" applyBorder="1" applyAlignment="1">
      <alignment horizontal="center" vertical="center" wrapText="1"/>
    </xf>
    <xf numFmtId="167" fontId="19" fillId="0" borderId="37" xfId="1" applyNumberFormat="1" applyFont="1" applyBorder="1" applyAlignment="1">
      <alignment horizontal="center" vertical="center" wrapText="1"/>
    </xf>
    <xf numFmtId="167" fontId="19" fillId="0" borderId="36" xfId="1" applyNumberFormat="1" applyFont="1" applyBorder="1" applyAlignment="1">
      <alignment horizontal="center" vertical="center" wrapText="1"/>
    </xf>
    <xf numFmtId="167" fontId="19" fillId="0" borderId="38" xfId="1" applyNumberFormat="1" applyFont="1" applyBorder="1" applyAlignment="1">
      <alignment horizontal="center" vertical="center" wrapText="1"/>
    </xf>
    <xf numFmtId="167" fontId="19" fillId="0" borderId="21" xfId="1" applyNumberFormat="1" applyFont="1" applyBorder="1" applyAlignment="1">
      <alignment horizontal="center" vertical="center" wrapText="1"/>
    </xf>
    <xf numFmtId="167" fontId="19" fillId="0" borderId="15" xfId="1" applyNumberFormat="1" applyFont="1" applyBorder="1" applyAlignment="1">
      <alignment horizontal="center" vertical="center" wrapText="1"/>
    </xf>
    <xf numFmtId="167" fontId="19" fillId="0" borderId="22" xfId="1" applyNumberFormat="1" applyFont="1" applyBorder="1" applyAlignment="1">
      <alignment horizontal="center" vertical="center" wrapText="1"/>
    </xf>
    <xf numFmtId="167" fontId="19" fillId="3" borderId="26" xfId="1" applyNumberFormat="1" applyFont="1" applyFill="1" applyBorder="1" applyAlignment="1">
      <alignment horizontal="center" vertical="center" wrapText="1"/>
    </xf>
    <xf numFmtId="167" fontId="19" fillId="3" borderId="15" xfId="1" applyNumberFormat="1" applyFont="1" applyFill="1" applyBorder="1" applyAlignment="1">
      <alignment horizontal="center" vertical="center" wrapText="1"/>
    </xf>
    <xf numFmtId="167" fontId="19" fillId="3" borderId="22" xfId="1" applyNumberFormat="1" applyFont="1" applyFill="1" applyBorder="1" applyAlignment="1">
      <alignment horizontal="center" vertical="center" wrapText="1"/>
    </xf>
    <xf numFmtId="0" fontId="19" fillId="0" borderId="23" xfId="1" applyNumberFormat="1" applyFont="1" applyBorder="1" applyAlignment="1">
      <alignment horizontal="left" vertical="center" wrapText="1"/>
    </xf>
    <xf numFmtId="0" fontId="19" fillId="0" borderId="14" xfId="1" applyNumberFormat="1" applyFont="1" applyBorder="1" applyAlignment="1">
      <alignment horizontal="left" vertical="center" wrapText="1"/>
    </xf>
    <xf numFmtId="43" fontId="19" fillId="0" borderId="14" xfId="1" applyFont="1" applyBorder="1" applyAlignment="1">
      <alignment vertical="center"/>
    </xf>
    <xf numFmtId="43" fontId="19" fillId="0" borderId="16" xfId="1" applyFont="1" applyBorder="1" applyAlignment="1">
      <alignment vertical="center"/>
    </xf>
    <xf numFmtId="0" fontId="19" fillId="0" borderId="16" xfId="1" applyNumberFormat="1" applyFont="1" applyBorder="1" applyAlignment="1">
      <alignment horizontal="left" vertical="center" wrapText="1"/>
    </xf>
    <xf numFmtId="0" fontId="19" fillId="3" borderId="20" xfId="1" applyNumberFormat="1" applyFont="1" applyFill="1" applyBorder="1" applyAlignment="1">
      <alignment horizontal="left" vertical="center" wrapText="1"/>
    </xf>
    <xf numFmtId="0" fontId="19" fillId="3" borderId="14" xfId="1" applyNumberFormat="1" applyFont="1" applyFill="1" applyBorder="1" applyAlignment="1">
      <alignment horizontal="left" vertical="center" wrapText="1"/>
    </xf>
    <xf numFmtId="0" fontId="19" fillId="3" borderId="16" xfId="1" applyNumberFormat="1" applyFont="1" applyFill="1" applyBorder="1" applyAlignment="1">
      <alignment horizontal="left" vertical="center" wrapText="1"/>
    </xf>
    <xf numFmtId="0" fontId="19" fillId="0" borderId="23" xfId="1" applyNumberFormat="1" applyFont="1" applyBorder="1" applyAlignment="1">
      <alignment horizontal="center" vertical="center" wrapText="1"/>
    </xf>
    <xf numFmtId="0" fontId="19" fillId="0" borderId="14" xfId="1" applyNumberFormat="1" applyFont="1" applyBorder="1" applyAlignment="1">
      <alignment horizontal="center" vertical="center" wrapText="1"/>
    </xf>
    <xf numFmtId="0" fontId="19" fillId="0" borderId="16" xfId="1" applyNumberFormat="1" applyFont="1" applyBorder="1" applyAlignment="1">
      <alignment horizontal="center" vertical="center" wrapText="1"/>
    </xf>
    <xf numFmtId="0" fontId="19" fillId="3" borderId="20" xfId="1" applyNumberFormat="1" applyFont="1" applyFill="1" applyBorder="1" applyAlignment="1">
      <alignment horizontal="center" vertical="center" wrapText="1"/>
    </xf>
    <xf numFmtId="0" fontId="19" fillId="3" borderId="14" xfId="1" applyNumberFormat="1" applyFont="1" applyFill="1" applyBorder="1" applyAlignment="1">
      <alignment horizontal="center" vertical="center" wrapText="1"/>
    </xf>
    <xf numFmtId="0" fontId="19" fillId="3" borderId="16" xfId="1" applyNumberFormat="1" applyFont="1" applyFill="1" applyBorder="1" applyAlignment="1">
      <alignment horizontal="center" vertical="center" wrapText="1"/>
    </xf>
    <xf numFmtId="164" fontId="19" fillId="0" borderId="23" xfId="1" applyNumberFormat="1" applyFont="1" applyBorder="1" applyAlignment="1">
      <alignment vertical="center"/>
    </xf>
    <xf numFmtId="164" fontId="19" fillId="0" borderId="14" xfId="1" applyNumberFormat="1" applyFont="1" applyBorder="1" applyAlignment="1">
      <alignment vertical="center"/>
    </xf>
    <xf numFmtId="164" fontId="19" fillId="0" borderId="16" xfId="1" applyNumberFormat="1" applyFont="1" applyBorder="1" applyAlignment="1">
      <alignment vertical="center"/>
    </xf>
    <xf numFmtId="164" fontId="19" fillId="3" borderId="20" xfId="1" applyNumberFormat="1" applyFont="1" applyFill="1" applyBorder="1" applyAlignment="1">
      <alignment vertical="center"/>
    </xf>
    <xf numFmtId="164" fontId="19" fillId="3" borderId="14" xfId="1" applyNumberFormat="1" applyFont="1" applyFill="1" applyBorder="1" applyAlignment="1">
      <alignment vertical="center"/>
    </xf>
    <xf numFmtId="164" fontId="19" fillId="3" borderId="16" xfId="1" applyNumberFormat="1" applyFont="1" applyFill="1" applyBorder="1" applyAlignment="1">
      <alignment vertical="center"/>
    </xf>
    <xf numFmtId="0" fontId="19" fillId="0" borderId="24" xfId="1" applyNumberFormat="1" applyFont="1" applyBorder="1" applyAlignment="1">
      <alignment horizontal="center" vertical="center" wrapText="1"/>
    </xf>
    <xf numFmtId="0" fontId="19" fillId="0" borderId="17" xfId="1" applyNumberFormat="1" applyFont="1" applyBorder="1" applyAlignment="1">
      <alignment horizontal="center" vertical="center" wrapText="1"/>
    </xf>
    <xf numFmtId="0" fontId="19" fillId="0" borderId="25" xfId="1" applyNumberFormat="1" applyFont="1" applyBorder="1" applyAlignment="1">
      <alignment horizontal="center" vertical="center" wrapText="1"/>
    </xf>
    <xf numFmtId="0" fontId="19" fillId="3" borderId="27" xfId="1" applyNumberFormat="1" applyFont="1" applyFill="1" applyBorder="1" applyAlignment="1">
      <alignment horizontal="center" vertical="center" wrapText="1"/>
    </xf>
    <xf numFmtId="0" fontId="19" fillId="3" borderId="17" xfId="1" applyNumberFormat="1" applyFont="1" applyFill="1" applyBorder="1" applyAlignment="1">
      <alignment horizontal="center" vertical="center" wrapText="1"/>
    </xf>
    <xf numFmtId="0" fontId="19" fillId="3" borderId="25" xfId="1" applyNumberFormat="1" applyFont="1" applyFill="1" applyBorder="1" applyAlignment="1">
      <alignment horizontal="center" vertical="center" wrapText="1"/>
    </xf>
    <xf numFmtId="0" fontId="20" fillId="0" borderId="0" xfId="0" applyFont="1"/>
    <xf numFmtId="43" fontId="20" fillId="0" borderId="0" xfId="1" applyFont="1"/>
    <xf numFmtId="0" fontId="18" fillId="2" borderId="1" xfId="0" applyFont="1" applyFill="1" applyBorder="1" applyAlignment="1">
      <alignment horizontal="left" vertical="center" wrapText="1" indent="1"/>
    </xf>
    <xf numFmtId="164" fontId="18" fillId="2" borderId="1" xfId="1" applyNumberFormat="1" applyFont="1" applyFill="1" applyBorder="1" applyAlignment="1">
      <alignment horizontal="center" vertical="center" wrapText="1"/>
    </xf>
    <xf numFmtId="164" fontId="19" fillId="0" borderId="10" xfId="1" applyNumberFormat="1" applyFont="1" applyBorder="1" applyAlignment="1">
      <alignment horizontal="center" vertical="center" wrapText="1"/>
    </xf>
    <xf numFmtId="164" fontId="19" fillId="0" borderId="11" xfId="1" applyNumberFormat="1" applyFont="1" applyBorder="1" applyAlignment="1">
      <alignment horizontal="center" vertical="center" wrapText="1"/>
    </xf>
    <xf numFmtId="43" fontId="19" fillId="0" borderId="10" xfId="1" applyFont="1" applyBorder="1" applyAlignment="1">
      <alignment horizontal="center" vertical="center" wrapText="1"/>
    </xf>
    <xf numFmtId="164" fontId="19" fillId="0" borderId="15" xfId="1" applyNumberFormat="1" applyFont="1" applyBorder="1" applyAlignment="1">
      <alignment horizontal="center" vertical="center" wrapText="1"/>
    </xf>
    <xf numFmtId="164" fontId="19" fillId="0" borderId="12" xfId="1" applyNumberFormat="1" applyFont="1" applyBorder="1" applyAlignment="1">
      <alignment horizontal="center" vertical="center" wrapText="1"/>
    </xf>
    <xf numFmtId="164" fontId="19" fillId="0" borderId="4" xfId="1" applyNumberFormat="1" applyFont="1" applyBorder="1" applyAlignment="1">
      <alignment horizontal="center" vertical="center" wrapText="1"/>
    </xf>
    <xf numFmtId="43" fontId="19" fillId="0" borderId="12" xfId="1" applyFont="1" applyBorder="1" applyAlignment="1">
      <alignment horizontal="center" vertical="center" wrapText="1"/>
    </xf>
    <xf numFmtId="164" fontId="19" fillId="0" borderId="14" xfId="1" applyNumberFormat="1" applyFont="1" applyBorder="1" applyAlignment="1">
      <alignment horizontal="center" vertical="center" wrapText="1"/>
    </xf>
    <xf numFmtId="164" fontId="19" fillId="0" borderId="6" xfId="1" applyNumberFormat="1" applyFont="1" applyBorder="1" applyAlignment="1">
      <alignment horizontal="center" vertical="center" wrapText="1"/>
    </xf>
    <xf numFmtId="164" fontId="19" fillId="0" borderId="5" xfId="1" applyNumberFormat="1" applyFont="1" applyBorder="1" applyAlignment="1">
      <alignment horizontal="center" vertical="center" wrapText="1"/>
    </xf>
    <xf numFmtId="43" fontId="19" fillId="0" borderId="6" xfId="1" applyFont="1" applyBorder="1" applyAlignment="1">
      <alignment horizontal="center" vertical="center" wrapText="1"/>
    </xf>
    <xf numFmtId="164" fontId="19" fillId="0" borderId="17" xfId="1" applyNumberFormat="1" applyFont="1" applyBorder="1" applyAlignment="1">
      <alignment horizontal="center" vertical="center" wrapText="1"/>
    </xf>
    <xf numFmtId="0" fontId="12" fillId="2" borderId="1" xfId="0" applyFont="1" applyFill="1" applyBorder="1" applyAlignment="1">
      <alignment horizontal="left" vertical="center" wrapText="1" indent="1"/>
    </xf>
    <xf numFmtId="0" fontId="12" fillId="4" borderId="3" xfId="0" applyFont="1" applyFill="1" applyBorder="1" applyAlignment="1">
      <alignment horizontal="left" vertical="center" wrapText="1" indent="1"/>
    </xf>
    <xf numFmtId="0" fontId="12" fillId="5" borderId="3" xfId="0" applyFont="1" applyFill="1" applyBorder="1" applyAlignment="1">
      <alignment horizontal="left" vertical="center" wrapText="1" indent="1"/>
    </xf>
    <xf numFmtId="0" fontId="12" fillId="6" borderId="3" xfId="0" applyFont="1" applyFill="1" applyBorder="1" applyAlignment="1">
      <alignment horizontal="left" vertical="center" wrapText="1" indent="1"/>
    </xf>
    <xf numFmtId="0" fontId="12" fillId="7" borderId="2" xfId="0" applyFont="1" applyFill="1" applyBorder="1" applyAlignment="1">
      <alignment horizontal="left" vertical="center" wrapText="1" indent="1"/>
    </xf>
    <xf numFmtId="164" fontId="23" fillId="2" borderId="1" xfId="1" applyNumberFormat="1" applyFont="1" applyFill="1" applyBorder="1" applyAlignment="1">
      <alignment horizontal="center" vertical="center" wrapText="1"/>
    </xf>
    <xf numFmtId="43" fontId="17" fillId="0" borderId="9" xfId="1" applyFont="1" applyBorder="1" applyAlignment="1">
      <alignment horizontal="center" vertical="center" wrapText="1"/>
    </xf>
    <xf numFmtId="43" fontId="17" fillId="0" borderId="3" xfId="1" applyFont="1" applyBorder="1" applyAlignment="1">
      <alignment horizontal="center" vertical="center" wrapText="1"/>
    </xf>
    <xf numFmtId="43" fontId="17" fillId="0" borderId="2" xfId="1" applyFont="1" applyBorder="1" applyAlignment="1">
      <alignment horizontal="center" vertical="center" wrapText="1"/>
    </xf>
    <xf numFmtId="0" fontId="12" fillId="8" borderId="3" xfId="0" applyFont="1" applyFill="1" applyBorder="1" applyAlignment="1">
      <alignment horizontal="left" vertical="center" wrapText="1" indent="1"/>
    </xf>
    <xf numFmtId="0" fontId="12" fillId="9" borderId="3" xfId="0" applyFont="1" applyFill="1" applyBorder="1" applyAlignment="1">
      <alignment horizontal="left" vertical="center" wrapText="1" indent="1"/>
    </xf>
    <xf numFmtId="0" fontId="12" fillId="10" borderId="2" xfId="0" applyFont="1" applyFill="1" applyBorder="1" applyAlignment="1">
      <alignment horizontal="left" vertical="center" wrapText="1" indent="1"/>
    </xf>
    <xf numFmtId="164" fontId="19" fillId="0" borderId="9" xfId="1" applyNumberFormat="1" applyFont="1" applyBorder="1" applyAlignment="1">
      <alignment horizontal="center" vertical="center" wrapText="1"/>
    </xf>
    <xf numFmtId="164" fontId="19" fillId="0" borderId="3" xfId="1" applyNumberFormat="1" applyFont="1" applyBorder="1" applyAlignment="1">
      <alignment horizontal="center" vertical="center" wrapText="1"/>
    </xf>
    <xf numFmtId="164" fontId="19" fillId="0" borderId="2" xfId="1" applyNumberFormat="1" applyFont="1" applyBorder="1" applyAlignment="1">
      <alignment horizontal="center" vertical="center" wrapText="1"/>
    </xf>
    <xf numFmtId="0" fontId="12" fillId="11" borderId="3" xfId="0" applyFont="1" applyFill="1" applyBorder="1" applyAlignment="1">
      <alignment horizontal="left" vertical="center" wrapText="1" indent="1"/>
    </xf>
    <xf numFmtId="0" fontId="20" fillId="0" borderId="1" xfId="0" applyFont="1" applyBorder="1"/>
    <xf numFmtId="0" fontId="20" fillId="0" borderId="1" xfId="0" applyFont="1" applyBorder="1" applyAlignment="1">
      <alignment horizontal="center"/>
    </xf>
    <xf numFmtId="165" fontId="20" fillId="0" borderId="1" xfId="1" applyNumberFormat="1" applyFont="1" applyBorder="1"/>
    <xf numFmtId="0" fontId="25" fillId="0" borderId="0" xfId="0" applyFont="1" applyAlignment="1">
      <alignment horizontal="center"/>
    </xf>
    <xf numFmtId="0" fontId="20" fillId="0" borderId="0" xfId="0" applyFont="1" applyAlignment="1">
      <alignment wrapText="1"/>
    </xf>
    <xf numFmtId="0" fontId="26" fillId="0" borderId="39" xfId="4" applyNumberFormat="1" applyFont="1" applyFill="1" applyBorder="1" applyAlignment="1">
      <alignment horizontal="left" vertical="center" wrapText="1"/>
    </xf>
    <xf numFmtId="0" fontId="20" fillId="0" borderId="9" xfId="1" applyNumberFormat="1" applyFont="1" applyFill="1" applyBorder="1" applyAlignment="1">
      <alignment horizontal="left" vertical="center" wrapText="1"/>
    </xf>
    <xf numFmtId="0" fontId="20" fillId="0" borderId="3" xfId="1" applyNumberFormat="1" applyFont="1" applyFill="1" applyBorder="1" applyAlignment="1">
      <alignment horizontal="left" vertical="center" wrapText="1"/>
    </xf>
    <xf numFmtId="0" fontId="20" fillId="0" borderId="2" xfId="1" applyNumberFormat="1" applyFont="1" applyFill="1" applyBorder="1" applyAlignment="1">
      <alignment horizontal="left" vertical="center" wrapText="1"/>
    </xf>
    <xf numFmtId="0" fontId="21" fillId="0" borderId="9"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0" xfId="0" applyFont="1" applyAlignment="1">
      <alignment horizontal="center"/>
    </xf>
    <xf numFmtId="0" fontId="3" fillId="0" borderId="0" xfId="0" applyFont="1" applyAlignment="1">
      <alignment horizontal="center"/>
    </xf>
    <xf numFmtId="0" fontId="21" fillId="0" borderId="2" xfId="0" applyFont="1" applyBorder="1" applyAlignment="1">
      <alignment horizontal="center" vertical="center" wrapText="1"/>
    </xf>
    <xf numFmtId="0" fontId="20" fillId="0" borderId="3" xfId="4" applyNumberFormat="1" applyFont="1" applyFill="1" applyBorder="1" applyAlignment="1">
      <alignment horizontal="left" vertical="center" wrapText="1"/>
    </xf>
    <xf numFmtId="0" fontId="29" fillId="0" borderId="0" xfId="0" applyFont="1" applyAlignment="1">
      <alignment vertical="center"/>
    </xf>
    <xf numFmtId="0" fontId="0" fillId="0" borderId="1" xfId="0" applyBorder="1" applyAlignment="1">
      <alignment horizontal="left"/>
    </xf>
    <xf numFmtId="164" fontId="0" fillId="0" borderId="1" xfId="0" applyNumberFormat="1" applyBorder="1" applyAlignment="1">
      <alignment horizontal="left"/>
    </xf>
    <xf numFmtId="0" fontId="1" fillId="0" borderId="0" xfId="0" applyFont="1" applyAlignment="1">
      <alignment vertical="center"/>
    </xf>
    <xf numFmtId="0" fontId="1" fillId="0" borderId="0" xfId="0" applyFont="1"/>
    <xf numFmtId="0" fontId="31" fillId="0" borderId="0" xfId="0" applyFont="1"/>
    <xf numFmtId="0" fontId="18" fillId="2" borderId="8"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5" fillId="0" borderId="33" xfId="1" applyNumberFormat="1" applyFont="1" applyBorder="1" applyAlignment="1">
      <alignment horizontal="left" vertical="center" wrapText="1"/>
    </xf>
    <xf numFmtId="0" fontId="15" fillId="0" borderId="34" xfId="1" applyNumberFormat="1" applyFont="1" applyBorder="1" applyAlignment="1">
      <alignment horizontal="left" vertical="center" wrapText="1"/>
    </xf>
    <xf numFmtId="0" fontId="15" fillId="0" borderId="35" xfId="1" applyNumberFormat="1" applyFont="1" applyBorder="1" applyAlignment="1">
      <alignment horizontal="left" vertical="center" wrapText="1"/>
    </xf>
    <xf numFmtId="0" fontId="14" fillId="2" borderId="18"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5" fillId="0" borderId="29" xfId="1" applyNumberFormat="1" applyFont="1" applyBorder="1" applyAlignment="1">
      <alignment horizontal="left" vertical="center" wrapText="1"/>
    </xf>
    <xf numFmtId="0" fontId="15" fillId="0" borderId="30" xfId="1" applyNumberFormat="1" applyFont="1" applyBorder="1" applyAlignment="1">
      <alignment horizontal="left" vertical="center" wrapText="1"/>
    </xf>
    <xf numFmtId="0" fontId="15" fillId="0" borderId="32" xfId="1" applyNumberFormat="1" applyFont="1" applyBorder="1" applyAlignment="1">
      <alignment horizontal="left" vertical="center" wrapText="1"/>
    </xf>
    <xf numFmtId="0" fontId="28" fillId="4" borderId="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0" fillId="0" borderId="1" xfId="0" applyBorder="1" applyAlignment="1">
      <alignment horizontal="left"/>
    </xf>
    <xf numFmtId="0" fontId="20"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center"/>
    </xf>
  </cellXfs>
  <cellStyles count="5">
    <cellStyle name="Lien hypertexte" xfId="4" builtinId="8"/>
    <cellStyle name="Milliers" xfId="1" builtinId="3"/>
    <cellStyle name="Milliers 2" xfId="2" xr:uid="{00000000-0005-0000-0000-000001000000}"/>
    <cellStyle name="Normal" xfId="0" builtinId="0"/>
    <cellStyle name="Normal 2" xfId="3" xr:uid="{00000000-0005-0000-0000-000003000000}"/>
  </cellStyles>
  <dxfs count="0"/>
  <tableStyles count="0" defaultTableStyle="TableStyleMedium2" defaultPivotStyle="PivotStyleLight16"/>
  <colors>
    <mruColors>
      <color rgb="FF000000"/>
      <color rgb="FFFFFFF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200">
                <a:solidFill>
                  <a:schemeClr val="accent6"/>
                </a:solidFill>
              </a:rPr>
              <a:t>Consommation électrique des serveurs accélérés (TWh)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lineMarker"/>
        <c:varyColors val="0"/>
        <c:ser>
          <c:idx val="0"/>
          <c:order val="0"/>
          <c:tx>
            <c:strRef>
              <c:f>Output!$B$9</c:f>
              <c:strCache>
                <c:ptCount val="1"/>
                <c:pt idx="0">
                  <c:v>Serveurs accélérés d'IA : Consommation électrique (TWh)</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Output!$F$8:$K$8</c:f>
              <c:numCache>
                <c:formatCode>_-* #,##0_-;\-* #,##0_-;_-* "-"??_-;_-@_-</c:formatCode>
                <c:ptCount val="6"/>
                <c:pt idx="0">
                  <c:v>2025</c:v>
                </c:pt>
                <c:pt idx="1">
                  <c:v>2026</c:v>
                </c:pt>
                <c:pt idx="2">
                  <c:v>2027</c:v>
                </c:pt>
                <c:pt idx="3">
                  <c:v>2028</c:v>
                </c:pt>
                <c:pt idx="4">
                  <c:v>2029</c:v>
                </c:pt>
                <c:pt idx="5">
                  <c:v>2030</c:v>
                </c:pt>
              </c:numCache>
            </c:numRef>
          </c:xVal>
          <c:yVal>
            <c:numRef>
              <c:f>Output!$F$9:$K$9</c:f>
              <c:numCache>
                <c:formatCode>_-* #,##0_-;\-* #,##0_-;_-* "-"??_-;_-@_-</c:formatCode>
                <c:ptCount val="6"/>
                <c:pt idx="0">
                  <c:v>73.184047110457939</c:v>
                </c:pt>
                <c:pt idx="1">
                  <c:v>117.28406669378141</c:v>
                </c:pt>
                <c:pt idx="2">
                  <c:v>187.95834397447132</c:v>
                </c:pt>
                <c:pt idx="3">
                  <c:v>301.22027710605335</c:v>
                </c:pt>
                <c:pt idx="4">
                  <c:v>482.73278760197576</c:v>
                </c:pt>
                <c:pt idx="5">
                  <c:v>773.62303250232026</c:v>
                </c:pt>
              </c:numCache>
            </c:numRef>
          </c:yVal>
          <c:smooth val="0"/>
          <c:extLst>
            <c:ext xmlns:c16="http://schemas.microsoft.com/office/drawing/2014/chart" uri="{C3380CC4-5D6E-409C-BE32-E72D297353CC}">
              <c16:uniqueId val="{00000000-8032-4F75-9D93-E1E7EB8A7FCF}"/>
            </c:ext>
          </c:extLst>
        </c:ser>
        <c:dLbls>
          <c:showLegendKey val="0"/>
          <c:showVal val="0"/>
          <c:showCatName val="0"/>
          <c:showSerName val="0"/>
          <c:showPercent val="0"/>
          <c:showBubbleSize val="0"/>
        </c:dLbls>
        <c:axId val="496679328"/>
        <c:axId val="496679744"/>
      </c:scatterChart>
      <c:valAx>
        <c:axId val="496679328"/>
        <c:scaling>
          <c:orientation val="minMax"/>
        </c:scaling>
        <c:delete val="0"/>
        <c:axPos val="b"/>
        <c:majorGridlines>
          <c:spPr>
            <a:ln w="9525" cap="flat" cmpd="sng" algn="ctr">
              <a:solidFill>
                <a:schemeClr val="accent6">
                  <a:lumMod val="10000"/>
                  <a:lumOff val="90000"/>
                </a:schemeClr>
              </a:solidFill>
              <a:round/>
            </a:ln>
            <a:effectLst/>
          </c:spPr>
        </c:majorGridlines>
        <c:numFmt formatCode="_-* #,##0_-;\-* #,##0_-;_-* &quot;-&quot;??_-;_-@_-"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fr-FR"/>
          </a:p>
        </c:txPr>
        <c:crossAx val="496679744"/>
        <c:crosses val="autoZero"/>
        <c:crossBetween val="midCat"/>
      </c:valAx>
      <c:valAx>
        <c:axId val="496679744"/>
        <c:scaling>
          <c:orientation val="minMax"/>
        </c:scaling>
        <c:delete val="0"/>
        <c:axPos val="l"/>
        <c:majorGridlines>
          <c:spPr>
            <a:ln w="9525" cap="flat" cmpd="sng" algn="ctr">
              <a:solidFill>
                <a:schemeClr val="accent6">
                  <a:lumMod val="10000"/>
                  <a:lumOff val="90000"/>
                </a:schemeClr>
              </a:solidFill>
              <a:round/>
            </a:ln>
            <a:effectLst/>
          </c:spPr>
        </c:majorGridlines>
        <c:numFmt formatCode="_-* #,##0_-;\-* #,##0_-;_-* &quot;-&quot;??_-;_-@_-"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fr-FR"/>
          </a:p>
        </c:txPr>
        <c:crossAx val="4966793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FFFFFF"/>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200">
                <a:solidFill>
                  <a:schemeClr val="accent6"/>
                </a:solidFill>
              </a:rPr>
              <a:t>Emissions</a:t>
            </a:r>
            <a:r>
              <a:rPr lang="fr-FR" sz="1200" baseline="0">
                <a:solidFill>
                  <a:schemeClr val="accent6"/>
                </a:solidFill>
              </a:rPr>
              <a:t> de gaz à effets de serre des serveurs accélérés (MtCO</a:t>
            </a:r>
            <a:r>
              <a:rPr lang="fr-FR" sz="1200" baseline="-25000">
                <a:solidFill>
                  <a:schemeClr val="accent6"/>
                </a:solidFill>
              </a:rPr>
              <a:t>2</a:t>
            </a:r>
            <a:r>
              <a:rPr lang="fr-FR" sz="1200" baseline="0">
                <a:solidFill>
                  <a:schemeClr val="accent6"/>
                </a:solidFill>
              </a:rPr>
              <a:t>e)</a:t>
            </a:r>
            <a:endParaRPr lang="fr-FR" sz="1200">
              <a:solidFill>
                <a:schemeClr val="accent6"/>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lineMarker"/>
        <c:varyColors val="0"/>
        <c:ser>
          <c:idx val="0"/>
          <c:order val="0"/>
          <c:tx>
            <c:strRef>
              <c:f>Output!$B$12</c:f>
              <c:strCache>
                <c:ptCount val="1"/>
                <c:pt idx="0">
                  <c:v>Serveurs accélérés d'IA : Emissions GES totales (MtCO2e)</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Output!$F$8:$K$8</c:f>
              <c:numCache>
                <c:formatCode>_-* #,##0_-;\-* #,##0_-;_-* "-"??_-;_-@_-</c:formatCode>
                <c:ptCount val="6"/>
                <c:pt idx="0">
                  <c:v>2025</c:v>
                </c:pt>
                <c:pt idx="1">
                  <c:v>2026</c:v>
                </c:pt>
                <c:pt idx="2">
                  <c:v>2027</c:v>
                </c:pt>
                <c:pt idx="3">
                  <c:v>2028</c:v>
                </c:pt>
                <c:pt idx="4">
                  <c:v>2029</c:v>
                </c:pt>
                <c:pt idx="5">
                  <c:v>2030</c:v>
                </c:pt>
              </c:numCache>
            </c:numRef>
          </c:xVal>
          <c:yVal>
            <c:numRef>
              <c:f>Output!$F$12:$K$12</c:f>
              <c:numCache>
                <c:formatCode>_-* #,##0_-;\-* #,##0_-;_-* "-"??_-;_-@_-</c:formatCode>
                <c:ptCount val="6"/>
                <c:pt idx="0">
                  <c:v>32.469372431283837</c:v>
                </c:pt>
                <c:pt idx="1">
                  <c:v>49.032512386397556</c:v>
                </c:pt>
                <c:pt idx="2">
                  <c:v>74.044771761767251</c:v>
                </c:pt>
                <c:pt idx="3">
                  <c:v>111.816179885842</c:v>
                </c:pt>
                <c:pt idx="4">
                  <c:v>168.85538015418371</c:v>
                </c:pt>
                <c:pt idx="5">
                  <c:v>254.99117780739053</c:v>
                </c:pt>
              </c:numCache>
            </c:numRef>
          </c:yVal>
          <c:smooth val="0"/>
          <c:extLst>
            <c:ext xmlns:c16="http://schemas.microsoft.com/office/drawing/2014/chart" uri="{C3380CC4-5D6E-409C-BE32-E72D297353CC}">
              <c16:uniqueId val="{00000000-0C03-48FF-A584-2F8BD77DD93C}"/>
            </c:ext>
          </c:extLst>
        </c:ser>
        <c:dLbls>
          <c:showLegendKey val="0"/>
          <c:showVal val="0"/>
          <c:showCatName val="0"/>
          <c:showSerName val="0"/>
          <c:showPercent val="0"/>
          <c:showBubbleSize val="0"/>
        </c:dLbls>
        <c:axId val="496679328"/>
        <c:axId val="496679744"/>
      </c:scatterChart>
      <c:valAx>
        <c:axId val="496679328"/>
        <c:scaling>
          <c:orientation val="minMax"/>
        </c:scaling>
        <c:delete val="0"/>
        <c:axPos val="b"/>
        <c:majorGridlines>
          <c:spPr>
            <a:ln w="9525" cap="flat" cmpd="sng" algn="ctr">
              <a:solidFill>
                <a:schemeClr val="accent6">
                  <a:lumMod val="10000"/>
                  <a:lumOff val="90000"/>
                </a:schemeClr>
              </a:solidFill>
              <a:round/>
            </a:ln>
            <a:effectLst/>
          </c:spPr>
        </c:majorGridlines>
        <c:numFmt formatCode="_-* #,##0_-;\-* #,##0_-;_-* &quot;-&quot;??_-;_-@_-"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fr-FR"/>
          </a:p>
        </c:txPr>
        <c:crossAx val="496679744"/>
        <c:crosses val="autoZero"/>
        <c:crossBetween val="midCat"/>
      </c:valAx>
      <c:valAx>
        <c:axId val="496679744"/>
        <c:scaling>
          <c:orientation val="minMax"/>
        </c:scaling>
        <c:delete val="0"/>
        <c:axPos val="l"/>
        <c:majorGridlines>
          <c:spPr>
            <a:ln w="9525" cap="flat" cmpd="sng" algn="ctr">
              <a:solidFill>
                <a:schemeClr val="accent6">
                  <a:lumMod val="10000"/>
                  <a:lumOff val="90000"/>
                </a:schemeClr>
              </a:solidFill>
              <a:round/>
            </a:ln>
            <a:effectLst/>
          </c:spPr>
        </c:majorGridlines>
        <c:numFmt formatCode="_-* #,##0_-;\-* #,##0_-;_-* &quot;-&quot;??_-;_-@_-"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fr-FR"/>
          </a:p>
        </c:txPr>
        <c:crossAx val="4966793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FFFFFF"/>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a:lnSpc>
                <a:spcPct val="100000"/>
              </a:lnSpc>
              <a:spcBef>
                <a:spcPts val="0"/>
              </a:spcBef>
              <a:spcAft>
                <a:spcPts val="0"/>
              </a:spcAft>
              <a:buClrTx/>
              <a:buSzTx/>
              <a:buFontTx/>
              <a:buNone/>
              <a:defRPr sz="800" b="0" i="0" u="none" strike="noStrike" spc="0" baseline="0">
                <a:solidFill>
                  <a:srgbClr val="000000"/>
                </a:solidFill>
                <a:latin typeface="+mn-lt"/>
                <a:ea typeface="+mn-ea"/>
                <a:cs typeface="+mn-cs"/>
              </a:defRPr>
            </a:pPr>
            <a:r>
              <a:rPr lang="fr-FR" sz="800" b="0" i="0">
                <a:solidFill>
                  <a:srgbClr val="000000"/>
                </a:solidFill>
              </a:rPr>
              <a:t>Augmentation de la consommation électrique avec </a:t>
            </a:r>
            <a:r>
              <a:rPr lang="fr-FR" sz="800" b="0" i="0" baseline="0">
                <a:solidFill>
                  <a:srgbClr val="000000"/>
                </a:solidFill>
              </a:rPr>
              <a:t>l'IA (TWh)</a:t>
            </a:r>
            <a:endParaRPr lang="fr-FR" sz="800">
              <a:solidFill>
                <a:srgbClr val="000000"/>
              </a:solidFill>
            </a:endParaRPr>
          </a:p>
          <a:p>
            <a:pPr marL="0" marR="0" lvl="0" indent="0" algn="ctr" defTabSz="914400">
              <a:lnSpc>
                <a:spcPct val="100000"/>
              </a:lnSpc>
              <a:spcBef>
                <a:spcPts val="0"/>
              </a:spcBef>
              <a:spcAft>
                <a:spcPts val="0"/>
              </a:spcAft>
              <a:buClrTx/>
              <a:buSzTx/>
              <a:buFontTx/>
              <a:buNone/>
              <a:defRPr sz="800">
                <a:solidFill>
                  <a:srgbClr val="000000"/>
                </a:solidFill>
              </a:defRPr>
            </a:pPr>
            <a:endParaRPr lang="fr-FR" sz="800" b="0" i="0">
              <a:solidFill>
                <a:srgbClr val="000000"/>
              </a:solidFill>
            </a:endParaRPr>
          </a:p>
        </c:rich>
      </c:tx>
      <c:layout>
        <c:manualLayout>
          <c:xMode val="edge"/>
          <c:yMode val="edge"/>
          <c:x val="0.20774096634147146"/>
          <c:y val="2.3475711572848029E-2"/>
        </c:manualLayout>
      </c:layout>
      <c:overlay val="0"/>
      <c:spPr>
        <a:prstGeom prst="rect">
          <a:avLst/>
        </a:prstGeom>
        <a:noFill/>
        <a:ln>
          <a:noFill/>
        </a:ln>
        <a:effectLst/>
      </c:spPr>
      <c:txPr>
        <a:bodyPr rot="0" spcFirstLastPara="1" vertOverflow="ellipsis" vert="horz" wrap="square" anchor="ctr" anchorCtr="1"/>
        <a:lstStyle/>
        <a:p>
          <a:pPr marL="0" marR="0" lvl="0" indent="0" algn="ctr" defTabSz="914400">
            <a:lnSpc>
              <a:spcPct val="100000"/>
            </a:lnSpc>
            <a:spcBef>
              <a:spcPts val="0"/>
            </a:spcBef>
            <a:spcAft>
              <a:spcPts val="0"/>
            </a:spcAft>
            <a:buClrTx/>
            <a:buSzTx/>
            <a:buFontTx/>
            <a:buNone/>
            <a:defRPr sz="800" b="0" i="0" u="none" strike="noStrike" spc="0" baseline="0">
              <a:solidFill>
                <a:srgbClr val="000000"/>
              </a:solidFill>
              <a:latin typeface="+mn-lt"/>
              <a:ea typeface="+mn-ea"/>
              <a:cs typeface="+mn-cs"/>
            </a:defRPr>
          </a:pPr>
          <a:endParaRPr lang="fr-FR"/>
        </a:p>
      </c:txPr>
    </c:title>
    <c:autoTitleDeleted val="0"/>
    <c:plotArea>
      <c:layout>
        <c:manualLayout>
          <c:layoutTarget val="inner"/>
          <c:xMode val="edge"/>
          <c:yMode val="edge"/>
          <c:x val="8.620578088116343E-2"/>
          <c:y val="0.10961185591212073"/>
          <c:w val="0.61241378085912879"/>
          <c:h val="0.7534768015379848"/>
        </c:manualLayout>
      </c:layout>
      <c:barChart>
        <c:barDir val="col"/>
        <c:grouping val="clustered"/>
        <c:varyColors val="0"/>
        <c:ser>
          <c:idx val="0"/>
          <c:order val="0"/>
          <c:tx>
            <c:strRef>
              <c:f>Comparaisons!$B$3</c:f>
              <c:strCache>
                <c:ptCount val="1"/>
                <c:pt idx="0">
                  <c:v>Approche bottom-up à partir des serveurs accélérés d'IA (The Shift Project, dans le cadre de ce rapport, données tendancielles)</c:v>
                </c:pt>
              </c:strCache>
            </c:strRef>
          </c:tx>
          <c:spPr>
            <a:solidFill>
              <a:srgbClr val="FFC199"/>
            </a:solidFill>
            <a:ln>
              <a:noFill/>
            </a:ln>
            <a:effectLst/>
          </c:spPr>
          <c:invertIfNegative val="0"/>
          <c:cat>
            <c:strRef>
              <c:f>Comparaisons!$C$2:$E$2</c:f>
              <c:strCache>
                <c:ptCount val="3"/>
                <c:pt idx="0">
                  <c:v> 2 025 </c:v>
                </c:pt>
                <c:pt idx="1">
                  <c:v> 2 030 </c:v>
                </c:pt>
                <c:pt idx="2">
                  <c:v> Ecart 2025-2030 </c:v>
                </c:pt>
              </c:strCache>
            </c:strRef>
          </c:cat>
          <c:val>
            <c:numRef>
              <c:f>Comparaisons!$C$3:$E$3</c:f>
              <c:numCache>
                <c:formatCode>_-* #,##0_-;\-* #,##0_-;_-* "-"??_-;_-@_-</c:formatCode>
                <c:ptCount val="3"/>
                <c:pt idx="0">
                  <c:v>73.184047110457939</c:v>
                </c:pt>
                <c:pt idx="1">
                  <c:v>773.62303250232026</c:v>
                </c:pt>
                <c:pt idx="2">
                  <c:v>700.43898539186227</c:v>
                </c:pt>
              </c:numCache>
            </c:numRef>
          </c:val>
          <c:extLst>
            <c:ext xmlns:c16="http://schemas.microsoft.com/office/drawing/2014/chart" uri="{C3380CC4-5D6E-409C-BE32-E72D297353CC}">
              <c16:uniqueId val="{00000000-894B-44E4-BF71-849DA821DB9F}"/>
            </c:ext>
          </c:extLst>
        </c:ser>
        <c:ser>
          <c:idx val="1"/>
          <c:order val="1"/>
          <c:tx>
            <c:strRef>
              <c:f>Comparaisons!$B$4</c:f>
              <c:strCache>
                <c:ptCount val="1"/>
                <c:pt idx="0">
                  <c:v>Approche dynamique des systèmes à partir des applications d'IA (Schneider Electric, 2025, scénario Abundance)</c:v>
                </c:pt>
              </c:strCache>
            </c:strRef>
          </c:tx>
          <c:spPr>
            <a:solidFill>
              <a:srgbClr val="ADDEFF"/>
            </a:solidFill>
            <a:ln>
              <a:noFill/>
            </a:ln>
            <a:effectLst/>
          </c:spPr>
          <c:invertIfNegative val="0"/>
          <c:cat>
            <c:strRef>
              <c:f>Comparaisons!$C$2:$E$2</c:f>
              <c:strCache>
                <c:ptCount val="3"/>
                <c:pt idx="0">
                  <c:v> 2 025 </c:v>
                </c:pt>
                <c:pt idx="1">
                  <c:v> 2 030 </c:v>
                </c:pt>
                <c:pt idx="2">
                  <c:v> Ecart 2025-2030 </c:v>
                </c:pt>
              </c:strCache>
            </c:strRef>
          </c:cat>
          <c:val>
            <c:numRef>
              <c:f>Comparaisons!$C$4:$E$4</c:f>
              <c:numCache>
                <c:formatCode>_-* #,##0_-;\-* #,##0_-;_-* "-"??_-;_-@_-</c:formatCode>
                <c:ptCount val="3"/>
                <c:pt idx="0">
                  <c:v>100</c:v>
                </c:pt>
                <c:pt idx="1">
                  <c:v>880</c:v>
                </c:pt>
                <c:pt idx="2">
                  <c:v>780</c:v>
                </c:pt>
              </c:numCache>
            </c:numRef>
          </c:val>
          <c:extLst>
            <c:ext xmlns:c16="http://schemas.microsoft.com/office/drawing/2014/chart" uri="{C3380CC4-5D6E-409C-BE32-E72D297353CC}">
              <c16:uniqueId val="{00000001-894B-44E4-BF71-849DA821DB9F}"/>
            </c:ext>
          </c:extLst>
        </c:ser>
        <c:ser>
          <c:idx val="2"/>
          <c:order val="2"/>
          <c:tx>
            <c:strRef>
              <c:f>Comparaisons!$B$5</c:f>
              <c:strCache>
                <c:ptCount val="1"/>
                <c:pt idx="0">
                  <c:v>Approche top-down sur la filière centres de données (The Shift Project, dans le cadre de ce rapport, scénario exploratoire déploiement indifférencié de l'offre de calcul + adoption généralisée)</c:v>
                </c:pt>
              </c:strCache>
            </c:strRef>
          </c:tx>
          <c:spPr>
            <a:solidFill>
              <a:srgbClr val="FF6600"/>
            </a:solidFill>
            <a:ln>
              <a:noFill/>
            </a:ln>
            <a:effectLst/>
          </c:spPr>
          <c:invertIfNegative val="0"/>
          <c:cat>
            <c:strRef>
              <c:f>Comparaisons!$C$2:$E$2</c:f>
              <c:strCache>
                <c:ptCount val="3"/>
                <c:pt idx="0">
                  <c:v> 2 025 </c:v>
                </c:pt>
                <c:pt idx="1">
                  <c:v> 2 030 </c:v>
                </c:pt>
                <c:pt idx="2">
                  <c:v> Ecart 2025-2030 </c:v>
                </c:pt>
              </c:strCache>
            </c:strRef>
          </c:cat>
          <c:val>
            <c:numRef>
              <c:f>Comparaisons!$C$5:$E$5</c:f>
              <c:numCache>
                <c:formatCode>_-* #,##0_-;\-* #,##0_-;_-* "-"??_-;_-@_-</c:formatCode>
                <c:ptCount val="3"/>
                <c:pt idx="0">
                  <c:v>530</c:v>
                </c:pt>
                <c:pt idx="1">
                  <c:v>1480</c:v>
                </c:pt>
                <c:pt idx="2">
                  <c:v>950</c:v>
                </c:pt>
              </c:numCache>
            </c:numRef>
          </c:val>
          <c:extLst>
            <c:ext xmlns:c16="http://schemas.microsoft.com/office/drawing/2014/chart" uri="{C3380CC4-5D6E-409C-BE32-E72D297353CC}">
              <c16:uniqueId val="{00000002-894B-44E4-BF71-849DA821DB9F}"/>
            </c:ext>
          </c:extLst>
        </c:ser>
        <c:ser>
          <c:idx val="3"/>
          <c:order val="3"/>
          <c:tx>
            <c:strRef>
              <c:f>Comparaisons!$B$6</c:f>
              <c:strCache>
                <c:ptCount val="1"/>
                <c:pt idx="0">
                  <c:v>Approche top-down sur la filière centres de données (hors crypto) (IEA, 2025, scénario Lift-off)</c:v>
                </c:pt>
              </c:strCache>
            </c:strRef>
          </c:tx>
          <c:spPr>
            <a:solidFill>
              <a:srgbClr val="0009B5"/>
            </a:solidFill>
            <a:ln>
              <a:noFill/>
            </a:ln>
            <a:effectLst/>
          </c:spPr>
          <c:invertIfNegative val="0"/>
          <c:cat>
            <c:strRef>
              <c:f>Comparaisons!$C$2:$E$2</c:f>
              <c:strCache>
                <c:ptCount val="3"/>
                <c:pt idx="0">
                  <c:v> 2 025 </c:v>
                </c:pt>
                <c:pt idx="1">
                  <c:v> 2 030 </c:v>
                </c:pt>
                <c:pt idx="2">
                  <c:v> Ecart 2025-2030 </c:v>
                </c:pt>
              </c:strCache>
            </c:strRef>
          </c:cat>
          <c:val>
            <c:numRef>
              <c:f>Comparaisons!$C$6:$E$6</c:f>
              <c:numCache>
                <c:formatCode>_-* #,##0_-;\-* #,##0_-;_-* "-"??_-;_-@_-</c:formatCode>
                <c:ptCount val="3"/>
                <c:pt idx="0">
                  <c:v>500</c:v>
                </c:pt>
                <c:pt idx="1">
                  <c:v>1264</c:v>
                </c:pt>
                <c:pt idx="2">
                  <c:v>764</c:v>
                </c:pt>
              </c:numCache>
            </c:numRef>
          </c:val>
          <c:extLst>
            <c:ext xmlns:c16="http://schemas.microsoft.com/office/drawing/2014/chart" uri="{C3380CC4-5D6E-409C-BE32-E72D297353CC}">
              <c16:uniqueId val="{00000003-894B-44E4-BF71-849DA821DB9F}"/>
            </c:ext>
          </c:extLst>
        </c:ser>
        <c:dLbls>
          <c:showLegendKey val="0"/>
          <c:showVal val="0"/>
          <c:showCatName val="0"/>
          <c:showSerName val="0"/>
          <c:showPercent val="0"/>
          <c:showBubbleSize val="0"/>
        </c:dLbls>
        <c:gapWidth val="150"/>
        <c:axId val="444874080"/>
        <c:axId val="444874496"/>
      </c:barChart>
      <c:catAx>
        <c:axId val="444874080"/>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rgbClr val="000000"/>
                </a:solidFill>
                <a:latin typeface="+mn-lt"/>
                <a:ea typeface="+mn-ea"/>
                <a:cs typeface="+mn-cs"/>
              </a:defRPr>
            </a:pPr>
            <a:endParaRPr lang="fr-FR"/>
          </a:p>
        </c:txPr>
        <c:crossAx val="444874496"/>
        <c:crosses val="autoZero"/>
        <c:auto val="1"/>
        <c:lblAlgn val="ctr"/>
        <c:lblOffset val="100"/>
        <c:noMultiLvlLbl val="0"/>
      </c:catAx>
      <c:valAx>
        <c:axId val="444874496"/>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rgbClr val="000000"/>
                </a:solidFill>
                <a:latin typeface="+mn-lt"/>
                <a:ea typeface="+mn-ea"/>
                <a:cs typeface="+mn-cs"/>
              </a:defRPr>
            </a:pPr>
            <a:endParaRPr lang="fr-FR"/>
          </a:p>
        </c:txPr>
        <c:crossAx val="444874080"/>
        <c:crosses val="autoZero"/>
        <c:crossBetween val="between"/>
      </c:valAx>
      <c:spPr>
        <a:prstGeom prst="rect">
          <a:avLst/>
        </a:prstGeom>
        <a:noFill/>
        <a:ln>
          <a:noFill/>
        </a:ln>
        <a:effectLst/>
      </c:spPr>
    </c:plotArea>
    <c:legend>
      <c:legendPos val="r"/>
      <c:layout>
        <c:manualLayout>
          <c:xMode val="edge"/>
          <c:yMode val="edge"/>
          <c:x val="0.72443909851448285"/>
          <c:y val="4.064163248003333E-2"/>
          <c:w val="0.27556090148551715"/>
          <c:h val="0.95935835414680926"/>
        </c:manualLayout>
      </c:layout>
      <c:overlay val="0"/>
      <c:spPr>
        <a:prstGeom prst="rect">
          <a:avLst/>
        </a:prstGeom>
        <a:noFill/>
        <a:ln>
          <a:noFill/>
        </a:ln>
        <a:effectLst/>
      </c:spPr>
      <c:txPr>
        <a:bodyPr rot="0" spcFirstLastPara="1" vertOverflow="ellipsis" vert="horz" wrap="square" anchor="ctr" anchorCtr="1"/>
        <a:lstStyle/>
        <a:p>
          <a:pPr>
            <a:defRPr sz="800" b="0" i="0" u="none" strike="noStrike" baseline="0">
              <a:solidFill>
                <a:srgbClr val="000000"/>
              </a:solidFill>
              <a:latin typeface="+mn-lt"/>
              <a:ea typeface="+mn-ea"/>
              <a:cs typeface="+mn-cs"/>
            </a:defRPr>
          </a:pPr>
          <a:endParaRPr lang="fr-FR"/>
        </a:p>
      </c:txPr>
    </c:legend>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a:solidFill>
                  <a:srgbClr val="000000"/>
                </a:solidFill>
              </a:rPr>
              <a:t> Augmentation de la consommation électrique avec l'IA (TWh) - Ecart 2025-2030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1"/>
          <c:order val="1"/>
          <c:tx>
            <c:strRef>
              <c:f>Comparaisons!$E$9</c:f>
              <c:strCache>
                <c:ptCount val="1"/>
                <c:pt idx="0">
                  <c:v> Ecart 2025-2030 </c:v>
                </c:pt>
              </c:strCache>
            </c:strRef>
          </c:tx>
          <c:spPr>
            <a:solidFill>
              <a:schemeClr val="accent1"/>
            </a:solidFill>
            <a:ln>
              <a:noFill/>
            </a:ln>
            <a:effectLst/>
          </c:spPr>
          <c:invertIfNegative val="0"/>
          <c:dPt>
            <c:idx val="0"/>
            <c:invertIfNegative val="0"/>
            <c:bubble3D val="0"/>
            <c:spPr>
              <a:solidFill>
                <a:schemeClr val="accent4">
                  <a:lumMod val="75000"/>
                </a:schemeClr>
              </a:solidFill>
              <a:ln>
                <a:noFill/>
              </a:ln>
              <a:effectLst/>
            </c:spPr>
            <c:extLst>
              <c:ext xmlns:c16="http://schemas.microsoft.com/office/drawing/2014/chart" uri="{C3380CC4-5D6E-409C-BE32-E72D297353CC}">
                <c16:uniqueId val="{00000002-25C8-48C2-972A-42A41B3375D5}"/>
              </c:ext>
            </c:extLst>
          </c:dPt>
          <c:dPt>
            <c:idx val="1"/>
            <c:invertIfNegative val="0"/>
            <c:bubble3D val="0"/>
            <c:spPr>
              <a:solidFill>
                <a:schemeClr val="accent4"/>
              </a:solidFill>
              <a:ln>
                <a:noFill/>
              </a:ln>
              <a:effectLst/>
            </c:spPr>
            <c:extLst>
              <c:ext xmlns:c16="http://schemas.microsoft.com/office/drawing/2014/chart" uri="{C3380CC4-5D6E-409C-BE32-E72D297353CC}">
                <c16:uniqueId val="{00000003-25C8-48C2-972A-42A41B3375D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4-0DA9-4035-A51A-58D5E4A7D7D5}"/>
              </c:ext>
            </c:extLst>
          </c:dPt>
          <c:cat>
            <c:strRef>
              <c:f>Comparaisons!$C$10:$C$12</c:f>
              <c:strCache>
                <c:ptCount val="3"/>
                <c:pt idx="0">
                  <c:v>Scénario lift-off, IEA</c:v>
                </c:pt>
                <c:pt idx="1">
                  <c:v>Approche par les usages - Schneider Electric</c:v>
                </c:pt>
                <c:pt idx="2">
                  <c:v>Approche par l'offre - Shift Project</c:v>
                </c:pt>
              </c:strCache>
            </c:strRef>
          </c:cat>
          <c:val>
            <c:numRef>
              <c:f>Comparaisons!$E$10:$E$12</c:f>
              <c:numCache>
                <c:formatCode>_-* #,##0_-;\-* #,##0_-;_-* "-"??_-;_-@_-</c:formatCode>
                <c:ptCount val="3"/>
                <c:pt idx="0">
                  <c:v>764</c:v>
                </c:pt>
                <c:pt idx="1">
                  <c:v>780</c:v>
                </c:pt>
                <c:pt idx="2">
                  <c:v>700.43898539186227</c:v>
                </c:pt>
              </c:numCache>
            </c:numRef>
          </c:val>
          <c:extLst>
            <c:ext xmlns:c16="http://schemas.microsoft.com/office/drawing/2014/chart" uri="{C3380CC4-5D6E-409C-BE32-E72D297353CC}">
              <c16:uniqueId val="{00000001-25C8-48C2-972A-42A41B3375D5}"/>
            </c:ext>
          </c:extLst>
        </c:ser>
        <c:dLbls>
          <c:showLegendKey val="0"/>
          <c:showVal val="0"/>
          <c:showCatName val="0"/>
          <c:showSerName val="0"/>
          <c:showPercent val="0"/>
          <c:showBubbleSize val="0"/>
        </c:dLbls>
        <c:gapWidth val="182"/>
        <c:axId val="305827567"/>
        <c:axId val="305825647"/>
        <c:extLst>
          <c:ext xmlns:c15="http://schemas.microsoft.com/office/drawing/2012/chart" uri="{02D57815-91ED-43cb-92C2-25804820EDAC}">
            <c15:filteredBarSeries>
              <c15:ser>
                <c:idx val="0"/>
                <c:order val="0"/>
                <c:tx>
                  <c:strRef>
                    <c:extLst>
                      <c:ext uri="{02D57815-91ED-43cb-92C2-25804820EDAC}">
                        <c15:formulaRef>
                          <c15:sqref>Comparaisons!$D$9</c15:sqref>
                        </c15:formulaRef>
                      </c:ext>
                    </c:extLst>
                    <c:strCache>
                      <c:ptCount val="1"/>
                    </c:strCache>
                  </c:strRef>
                </c:tx>
                <c:spPr>
                  <a:solidFill>
                    <a:schemeClr val="accent1"/>
                  </a:solidFill>
                  <a:ln>
                    <a:noFill/>
                  </a:ln>
                  <a:effectLst/>
                </c:spPr>
                <c:invertIfNegative val="0"/>
                <c:cat>
                  <c:strRef>
                    <c:extLst>
                      <c:ext uri="{02D57815-91ED-43cb-92C2-25804820EDAC}">
                        <c15:formulaRef>
                          <c15:sqref>Comparaisons!$C$10:$C$12</c15:sqref>
                        </c15:formulaRef>
                      </c:ext>
                    </c:extLst>
                    <c:strCache>
                      <c:ptCount val="3"/>
                      <c:pt idx="0">
                        <c:v>Scénario lift-off, IEA</c:v>
                      </c:pt>
                      <c:pt idx="1">
                        <c:v>Approche par les usages - Schneider Electric</c:v>
                      </c:pt>
                      <c:pt idx="2">
                        <c:v>Approche par l'offre - Shift Project</c:v>
                      </c:pt>
                    </c:strCache>
                  </c:strRef>
                </c:cat>
                <c:val>
                  <c:numRef>
                    <c:extLst>
                      <c:ext uri="{02D57815-91ED-43cb-92C2-25804820EDAC}">
                        <c15:formulaRef>
                          <c15:sqref>Comparaisons!$D$10:$D$12</c15:sqref>
                        </c15:formulaRef>
                      </c:ext>
                    </c:extLst>
                    <c:numCache>
                      <c:formatCode>General</c:formatCode>
                      <c:ptCount val="3"/>
                    </c:numCache>
                  </c:numRef>
                </c:val>
                <c:extLst>
                  <c:ext xmlns:c16="http://schemas.microsoft.com/office/drawing/2014/chart" uri="{C3380CC4-5D6E-409C-BE32-E72D297353CC}">
                    <c16:uniqueId val="{00000000-25C8-48C2-972A-42A41B3375D5}"/>
                  </c:ext>
                </c:extLst>
              </c15:ser>
            </c15:filteredBarSeries>
          </c:ext>
        </c:extLst>
      </c:barChart>
      <c:catAx>
        <c:axId val="305827567"/>
        <c:scaling>
          <c:orientation val="minMax"/>
        </c:scaling>
        <c:delete val="0"/>
        <c:axPos val="l"/>
        <c:numFmt formatCode="General" sourceLinked="1"/>
        <c:majorTickMark val="none"/>
        <c:minorTickMark val="none"/>
        <c:tickLblPos val="nextTo"/>
        <c:spPr>
          <a:noFill/>
          <a:ln w="9525" cap="flat" cmpd="sng" algn="ctr">
            <a:solidFill>
              <a:schemeClr val="accent6">
                <a:alpha val="41000"/>
              </a:schemeClr>
            </a:solidFill>
            <a:round/>
          </a:ln>
          <a:effectLst/>
        </c:spPr>
        <c:txPr>
          <a:bodyPr rot="-1980000" spcFirstLastPara="1" vertOverflow="ellipsis" wrap="square" anchor="ctr" anchorCtr="1"/>
          <a:lstStyle/>
          <a:p>
            <a:pPr>
              <a:defRPr sz="900" b="0" i="0" u="none" strike="noStrike" kern="1200" baseline="0">
                <a:solidFill>
                  <a:srgbClr val="000000"/>
                </a:solidFill>
                <a:latin typeface="+mn-lt"/>
                <a:ea typeface="+mn-ea"/>
                <a:cs typeface="+mn-cs"/>
              </a:defRPr>
            </a:pPr>
            <a:endParaRPr lang="fr-FR"/>
          </a:p>
        </c:txPr>
        <c:crossAx val="305825647"/>
        <c:crosses val="autoZero"/>
        <c:auto val="1"/>
        <c:lblAlgn val="ctr"/>
        <c:lblOffset val="100"/>
        <c:noMultiLvlLbl val="0"/>
      </c:catAx>
      <c:valAx>
        <c:axId val="305825647"/>
        <c:scaling>
          <c:orientation val="minMax"/>
          <c:max val="850"/>
          <c:min val="0"/>
        </c:scaling>
        <c:delete val="0"/>
        <c:axPos val="b"/>
        <c:majorGridlines>
          <c:spPr>
            <a:ln w="9525" cap="flat" cmpd="sng" algn="ctr">
              <a:solidFill>
                <a:schemeClr val="accent6">
                  <a:alpha val="22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fr-FR"/>
          </a:p>
        </c:txPr>
        <c:crossAx val="305827567"/>
        <c:crosses val="autoZero"/>
        <c:crossBetween val="between"/>
      </c:valAx>
      <c:spPr>
        <a:noFill/>
        <a:ln>
          <a:no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75000"/>
            <a:lumOff val="25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381001</xdr:colOff>
      <xdr:row>1</xdr:row>
      <xdr:rowOff>20320</xdr:rowOff>
    </xdr:from>
    <xdr:to>
      <xdr:col>19</xdr:col>
      <xdr:colOff>381001</xdr:colOff>
      <xdr:row>10</xdr:row>
      <xdr:rowOff>22502</xdr:rowOff>
    </xdr:to>
    <xdr:pic>
      <xdr:nvPicPr>
        <xdr:cNvPr id="3" name="Image 2">
          <a:extLst>
            <a:ext uri="{FF2B5EF4-FFF2-40B4-BE49-F238E27FC236}">
              <a16:creationId xmlns:a16="http://schemas.microsoft.com/office/drawing/2014/main" id="{8DFFC2C1-1488-4DF3-BD02-58FBA29754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58576" y="201295"/>
          <a:ext cx="3714749" cy="2278657"/>
        </a:xfrm>
        <a:prstGeom prst="rect">
          <a:avLst/>
        </a:prstGeom>
        <a:ln>
          <a:solidFill>
            <a:srgbClr val="002060"/>
          </a:solidFill>
        </a:ln>
      </xdr:spPr>
    </xdr:pic>
    <xdr:clientData/>
  </xdr:twoCellAnchor>
  <xdr:twoCellAnchor editAs="oneCell">
    <xdr:from>
      <xdr:col>9</xdr:col>
      <xdr:colOff>243840</xdr:colOff>
      <xdr:row>1</xdr:row>
      <xdr:rowOff>21589</xdr:rowOff>
    </xdr:from>
    <xdr:to>
      <xdr:col>14</xdr:col>
      <xdr:colOff>328930</xdr:colOff>
      <xdr:row>10</xdr:row>
      <xdr:rowOff>20977</xdr:rowOff>
    </xdr:to>
    <xdr:pic>
      <xdr:nvPicPr>
        <xdr:cNvPr id="5" name="Image 4">
          <a:extLst>
            <a:ext uri="{FF2B5EF4-FFF2-40B4-BE49-F238E27FC236}">
              <a16:creationId xmlns:a16="http://schemas.microsoft.com/office/drawing/2014/main" id="{B2E8D252-32A6-4248-89AA-F72973E4E7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06665" y="202564"/>
          <a:ext cx="3790950" cy="2280943"/>
        </a:xfrm>
        <a:prstGeom prst="rect">
          <a:avLst/>
        </a:prstGeom>
        <a:ln>
          <a:solidFill>
            <a:srgbClr val="00206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2812</xdr:colOff>
      <xdr:row>2</xdr:row>
      <xdr:rowOff>141287</xdr:rowOff>
    </xdr:from>
    <xdr:to>
      <xdr:col>5</xdr:col>
      <xdr:colOff>368300</xdr:colOff>
      <xdr:row>6</xdr:row>
      <xdr:rowOff>26750</xdr:rowOff>
    </xdr:to>
    <xdr:pic>
      <xdr:nvPicPr>
        <xdr:cNvPr id="5" name="Picture 6">
          <a:extLst>
            <a:ext uri="{FF2B5EF4-FFF2-40B4-BE49-F238E27FC236}">
              <a16:creationId xmlns:a16="http://schemas.microsoft.com/office/drawing/2014/main" id="{2F28ED23-28A4-4FAA-A5D0-9634F0F825F4}"/>
            </a:ext>
          </a:extLst>
        </xdr:cNvPr>
        <xdr:cNvPicPr>
          <a:picLocks noChangeAspect="1"/>
        </xdr:cNvPicPr>
      </xdr:nvPicPr>
      <xdr:blipFill>
        <a:blip xmlns:r="http://schemas.openxmlformats.org/officeDocument/2006/relationships" r:embed="rId1"/>
        <a:stretch>
          <a:fillRect/>
        </a:stretch>
      </xdr:blipFill>
      <xdr:spPr>
        <a:xfrm>
          <a:off x="209187" y="323850"/>
          <a:ext cx="7890238" cy="830026"/>
        </a:xfrm>
        <a:prstGeom prst="rect">
          <a:avLst/>
        </a:prstGeom>
        <a:ln>
          <a:solidFill>
            <a:srgbClr val="002060"/>
          </a:solidFill>
        </a:ln>
      </xdr:spPr>
    </xdr:pic>
    <xdr:clientData/>
  </xdr:twoCellAnchor>
  <xdr:twoCellAnchor>
    <xdr:from>
      <xdr:col>1</xdr:col>
      <xdr:colOff>210344</xdr:colOff>
      <xdr:row>15</xdr:row>
      <xdr:rowOff>12360</xdr:rowOff>
    </xdr:from>
    <xdr:to>
      <xdr:col>1</xdr:col>
      <xdr:colOff>3901281</xdr:colOff>
      <xdr:row>30</xdr:row>
      <xdr:rowOff>34131</xdr:rowOff>
    </xdr:to>
    <xdr:graphicFrame macro="">
      <xdr:nvGraphicFramePr>
        <xdr:cNvPr id="2" name="Graphique 1">
          <a:extLst>
            <a:ext uri="{FF2B5EF4-FFF2-40B4-BE49-F238E27FC236}">
              <a16:creationId xmlns:a16="http://schemas.microsoft.com/office/drawing/2014/main" id="{2C64711B-9F0B-43CC-B27D-23E09BB568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3912507</xdr:colOff>
      <xdr:row>15</xdr:row>
      <xdr:rowOff>11793</xdr:rowOff>
    </xdr:from>
    <xdr:to>
      <xdr:col>5</xdr:col>
      <xdr:colOff>127000</xdr:colOff>
      <xdr:row>30</xdr:row>
      <xdr:rowOff>33565</xdr:rowOff>
    </xdr:to>
    <xdr:graphicFrame macro="">
      <xdr:nvGraphicFramePr>
        <xdr:cNvPr id="6" name="Graphique 5">
          <a:extLst>
            <a:ext uri="{FF2B5EF4-FFF2-40B4-BE49-F238E27FC236}">
              <a16:creationId xmlns:a16="http://schemas.microsoft.com/office/drawing/2014/main" id="{A6D775B0-BFB2-459A-AD55-53604316A5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15240</xdr:rowOff>
    </xdr:from>
    <xdr:to>
      <xdr:col>1</xdr:col>
      <xdr:colOff>5935980</xdr:colOff>
      <xdr:row>24</xdr:row>
      <xdr:rowOff>152188</xdr:rowOff>
    </xdr:to>
    <xdr:graphicFrame macro="">
      <xdr:nvGraphicFramePr>
        <xdr:cNvPr id="3" name="Graphique 2">
          <a:extLst>
            <a:ext uri="{FF2B5EF4-FFF2-40B4-BE49-F238E27FC236}">
              <a16:creationId xmlns:a16="http://schemas.microsoft.com/office/drawing/2014/main" id="{E9D569D4-857F-4AEB-BC91-CC4B91F6B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548785</xdr:colOff>
      <xdr:row>6</xdr:row>
      <xdr:rowOff>94274</xdr:rowOff>
    </xdr:from>
    <xdr:to>
      <xdr:col>13</xdr:col>
      <xdr:colOff>119671</xdr:colOff>
      <xdr:row>26</xdr:row>
      <xdr:rowOff>126269</xdr:rowOff>
    </xdr:to>
    <xdr:graphicFrame macro="">
      <xdr:nvGraphicFramePr>
        <xdr:cNvPr id="2" name="Chart 1">
          <a:extLst>
            <a:ext uri="{FF2B5EF4-FFF2-40B4-BE49-F238E27FC236}">
              <a16:creationId xmlns:a16="http://schemas.microsoft.com/office/drawing/2014/main" id="{C19038B0-2C9F-7CF7-23D3-3CA4E2F47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222250</xdr:colOff>
      <xdr:row>0</xdr:row>
      <xdr:rowOff>101600</xdr:rowOff>
    </xdr:from>
    <xdr:to>
      <xdr:col>7</xdr:col>
      <xdr:colOff>565150</xdr:colOff>
      <xdr:row>21</xdr:row>
      <xdr:rowOff>5784</xdr:rowOff>
    </xdr:to>
    <xdr:pic>
      <xdr:nvPicPr>
        <xdr:cNvPr id="2" name="Image 1">
          <a:extLst>
            <a:ext uri="{FF2B5EF4-FFF2-40B4-BE49-F238E27FC236}">
              <a16:creationId xmlns:a16="http://schemas.microsoft.com/office/drawing/2014/main" id="{95169ECC-CCCE-4EEE-87A3-E4D538827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50" y="101600"/>
          <a:ext cx="5676900" cy="3771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Tmpl 07/25">
      <a:dk1>
        <a:srgbClr val="00005A"/>
      </a:dk1>
      <a:lt1>
        <a:srgbClr val="00008E"/>
      </a:lt1>
      <a:dk2>
        <a:srgbClr val="0028DC"/>
      </a:dk2>
      <a:lt2>
        <a:srgbClr val="0072FF"/>
      </a:lt2>
      <a:accent1>
        <a:srgbClr val="0009B5"/>
      </a:accent1>
      <a:accent2>
        <a:srgbClr val="33AFFF"/>
      </a:accent2>
      <a:accent3>
        <a:srgbClr val="FF6600"/>
      </a:accent3>
      <a:accent4>
        <a:srgbClr val="ADDEFF"/>
      </a:accent4>
      <a:accent5>
        <a:srgbClr val="FFC199"/>
      </a:accent5>
      <a:accent6>
        <a:srgbClr val="080808"/>
      </a:accent6>
      <a:hlink>
        <a:srgbClr val="5C5C77"/>
      </a:hlink>
      <a:folHlink>
        <a:srgbClr val="080808"/>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TSP">
    <a:dk1>
      <a:srgbClr val="000000"/>
    </a:dk1>
    <a:lt1>
      <a:srgbClr val="FFFFFF"/>
    </a:lt1>
    <a:dk2>
      <a:srgbClr val="000000"/>
    </a:dk2>
    <a:lt2>
      <a:srgbClr val="FFFFFF"/>
    </a:lt2>
    <a:accent1>
      <a:srgbClr val="00005A"/>
    </a:accent1>
    <a:accent2>
      <a:srgbClr val="0028DB"/>
    </a:accent2>
    <a:accent3>
      <a:srgbClr val="FF8200"/>
    </a:accent3>
    <a:accent4>
      <a:srgbClr val="FFDB23"/>
    </a:accent4>
    <a:accent5>
      <a:srgbClr val="ACACAC"/>
    </a:accent5>
    <a:accent6>
      <a:srgbClr val="737373"/>
    </a:accent6>
    <a:hlink>
      <a:srgbClr val="0099FF"/>
    </a:hlink>
    <a:folHlink>
      <a:srgbClr val="868686"/>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iki.aiimpacts.org/ai_timelines/hardware_and_ai_timelines/computing_capacity_of_all_gpus_and_tp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rimeline-solutions.com/media/categories/server/nach-gpu/nvidia-hgx-h200/nvidia-blackwell-b200-datasheet.pdf" TargetMode="External"/><Relationship Id="rId1" Type="http://schemas.openxmlformats.org/officeDocument/2006/relationships/hyperlink" Target="https://www.microsoft.com/en-us/research/uploads/prod/2024/03/GPU_Power_ASPLOS_24.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CB41-267E-41C1-AEE2-DBBFA2B08FCC}">
  <dimension ref="A1:N19"/>
  <sheetViews>
    <sheetView tabSelected="1" zoomScale="50" zoomScaleNormal="50" workbookViewId="0"/>
  </sheetViews>
  <sheetFormatPr defaultColWidth="10.85546875" defaultRowHeight="14.45"/>
  <cols>
    <col min="1" max="1" width="5.42578125" customWidth="1"/>
    <col min="2" max="2" width="12.5703125" style="11" customWidth="1"/>
    <col min="3" max="3" width="31.85546875" style="5" customWidth="1"/>
    <col min="4" max="5" width="9.85546875" customWidth="1"/>
    <col min="6" max="6" width="56.140625" style="6" customWidth="1"/>
    <col min="7" max="7" width="12.85546875" style="7" customWidth="1"/>
    <col min="8" max="8" width="12.42578125" customWidth="1"/>
    <col min="9" max="10" width="11.85546875" customWidth="1"/>
    <col min="11" max="11" width="18.5703125" customWidth="1"/>
    <col min="12" max="12" width="69.42578125" style="5" customWidth="1"/>
  </cols>
  <sheetData>
    <row r="1" spans="1:14">
      <c r="A1" s="165"/>
      <c r="C1" s="183"/>
      <c r="D1" s="165"/>
      <c r="E1" s="165"/>
      <c r="F1" s="184"/>
      <c r="G1" s="185"/>
      <c r="H1" s="165"/>
      <c r="I1" s="165"/>
      <c r="J1" s="165"/>
      <c r="K1" s="165"/>
      <c r="L1" s="183"/>
    </row>
    <row r="2" spans="1:14" s="3" customFormat="1" ht="45" customHeight="1">
      <c r="A2" s="186"/>
      <c r="B2" s="21" t="s">
        <v>0</v>
      </c>
      <c r="C2" s="21" t="s">
        <v>1</v>
      </c>
      <c r="D2" s="21">
        <v>2025</v>
      </c>
      <c r="E2" s="21">
        <v>2030</v>
      </c>
      <c r="F2" s="21" t="s">
        <v>2</v>
      </c>
      <c r="G2" s="21" t="s">
        <v>3</v>
      </c>
      <c r="H2" s="21" t="s">
        <v>4</v>
      </c>
      <c r="I2" s="22" t="s">
        <v>5</v>
      </c>
      <c r="J2" s="21" t="s">
        <v>6</v>
      </c>
      <c r="K2" s="21" t="s">
        <v>7</v>
      </c>
      <c r="L2" s="21" t="s">
        <v>2</v>
      </c>
    </row>
    <row r="3" spans="1:14" ht="94.5">
      <c r="A3" s="165"/>
      <c r="B3" s="63" t="s">
        <v>8</v>
      </c>
      <c r="C3" s="23" t="s">
        <v>9</v>
      </c>
      <c r="D3" s="24">
        <v>9068000</v>
      </c>
      <c r="E3" s="24">
        <v>61000000</v>
      </c>
      <c r="F3" s="25" t="s">
        <v>10</v>
      </c>
      <c r="G3" s="26" t="s">
        <v>11</v>
      </c>
      <c r="H3" s="27" t="s">
        <v>12</v>
      </c>
      <c r="I3" s="28">
        <v>4220000</v>
      </c>
      <c r="J3" s="24">
        <v>3500000</v>
      </c>
      <c r="K3" s="24">
        <v>5000000</v>
      </c>
      <c r="L3" s="29" t="s">
        <v>13</v>
      </c>
      <c r="M3" s="165"/>
      <c r="N3" s="4"/>
    </row>
    <row r="4" spans="1:14" ht="112.35" customHeight="1">
      <c r="A4" s="165"/>
      <c r="B4" s="64" t="s">
        <v>14</v>
      </c>
      <c r="C4" s="30" t="s">
        <v>15</v>
      </c>
      <c r="D4" s="31">
        <v>0.7</v>
      </c>
      <c r="E4" s="31">
        <v>1.1000000000000001</v>
      </c>
      <c r="F4" s="32" t="s">
        <v>16</v>
      </c>
      <c r="G4" s="33" t="s">
        <v>17</v>
      </c>
      <c r="H4" s="34" t="s">
        <v>18</v>
      </c>
      <c r="I4" s="35">
        <v>0.7</v>
      </c>
      <c r="J4" s="31">
        <v>0.3</v>
      </c>
      <c r="K4" s="31">
        <v>0.7</v>
      </c>
      <c r="L4" s="36" t="s">
        <v>19</v>
      </c>
      <c r="N4" s="4"/>
    </row>
    <row r="5" spans="1:14" ht="58.35" customHeight="1">
      <c r="A5" s="165"/>
      <c r="B5" s="64" t="s">
        <v>20</v>
      </c>
      <c r="C5" s="30" t="s">
        <v>21</v>
      </c>
      <c r="D5" s="37">
        <v>1.82</v>
      </c>
      <c r="E5" s="37">
        <v>1.82</v>
      </c>
      <c r="F5" s="32" t="s">
        <v>22</v>
      </c>
      <c r="G5" s="38" t="s">
        <v>23</v>
      </c>
      <c r="H5" s="34" t="s">
        <v>18</v>
      </c>
      <c r="I5" s="39">
        <v>2</v>
      </c>
      <c r="J5" s="37">
        <v>1.82</v>
      </c>
      <c r="K5" s="37">
        <v>2.7</v>
      </c>
      <c r="L5" s="36" t="s">
        <v>24</v>
      </c>
    </row>
    <row r="6" spans="1:14">
      <c r="A6" s="165"/>
      <c r="B6" s="64" t="s">
        <v>25</v>
      </c>
      <c r="C6" s="30" t="s">
        <v>26</v>
      </c>
      <c r="D6" s="40">
        <f>365.25*24</f>
        <v>8766</v>
      </c>
      <c r="E6" s="40">
        <f>365.25*24</f>
        <v>8766</v>
      </c>
      <c r="F6" s="32"/>
      <c r="G6" s="38"/>
      <c r="H6" s="34"/>
      <c r="I6" s="39"/>
      <c r="J6" s="37"/>
      <c r="K6" s="37"/>
      <c r="L6" s="36"/>
    </row>
    <row r="7" spans="1:14" ht="129.94999999999999" customHeight="1">
      <c r="A7" s="165"/>
      <c r="B7" s="64" t="s">
        <v>27</v>
      </c>
      <c r="C7" s="30" t="s">
        <v>28</v>
      </c>
      <c r="D7" s="37">
        <v>0.67</v>
      </c>
      <c r="E7" s="37">
        <v>0.67</v>
      </c>
      <c r="F7" s="32" t="s">
        <v>29</v>
      </c>
      <c r="G7" s="38" t="s">
        <v>30</v>
      </c>
      <c r="H7" s="34" t="s">
        <v>31</v>
      </c>
      <c r="I7" s="39">
        <v>0.67</v>
      </c>
      <c r="J7" s="37">
        <v>0.4</v>
      </c>
      <c r="K7" s="37">
        <v>1</v>
      </c>
      <c r="L7" s="36" t="s">
        <v>32</v>
      </c>
      <c r="N7" s="4"/>
    </row>
    <row r="8" spans="1:14" ht="35.450000000000003" customHeight="1">
      <c r="A8" s="165"/>
      <c r="B8" s="64" t="s">
        <v>33</v>
      </c>
      <c r="C8" s="30" t="s">
        <v>34</v>
      </c>
      <c r="D8" s="31">
        <v>0.8</v>
      </c>
      <c r="E8" s="31">
        <v>0.8</v>
      </c>
      <c r="F8" s="32" t="s">
        <v>35</v>
      </c>
      <c r="G8" s="38" t="s">
        <v>36</v>
      </c>
      <c r="H8" s="34" t="s">
        <v>31</v>
      </c>
      <c r="I8" s="35">
        <v>0.7</v>
      </c>
      <c r="J8" s="31">
        <v>0.38</v>
      </c>
      <c r="K8" s="31">
        <v>1</v>
      </c>
      <c r="L8" s="36" t="s">
        <v>37</v>
      </c>
      <c r="N8" s="4"/>
    </row>
    <row r="9" spans="1:14" ht="42">
      <c r="A9" s="165"/>
      <c r="B9" s="64" t="s">
        <v>38</v>
      </c>
      <c r="C9" s="32" t="s">
        <v>39</v>
      </c>
      <c r="D9" s="37">
        <v>0.28000000000000003</v>
      </c>
      <c r="E9" s="37">
        <v>0.28000000000000003</v>
      </c>
      <c r="F9" s="32" t="s">
        <v>40</v>
      </c>
      <c r="G9" s="38" t="s">
        <v>41</v>
      </c>
      <c r="H9" s="34" t="s">
        <v>31</v>
      </c>
      <c r="I9" s="39">
        <v>0.28000000000000003</v>
      </c>
      <c r="J9" s="37">
        <v>0.2</v>
      </c>
      <c r="K9" s="37">
        <v>0.35</v>
      </c>
      <c r="L9" s="36" t="s">
        <v>42</v>
      </c>
      <c r="N9" s="4"/>
    </row>
    <row r="10" spans="1:14" ht="52.5">
      <c r="A10" s="165"/>
      <c r="B10" s="64" t="s">
        <v>43</v>
      </c>
      <c r="C10" s="41" t="s">
        <v>44</v>
      </c>
      <c r="D10" s="42">
        <v>0.41599999999999998</v>
      </c>
      <c r="E10" s="42">
        <v>0.312</v>
      </c>
      <c r="F10" s="43" t="s">
        <v>45</v>
      </c>
      <c r="G10" s="44" t="s">
        <v>46</v>
      </c>
      <c r="H10" s="45" t="s">
        <v>31</v>
      </c>
      <c r="I10" s="46">
        <v>0.38700000000000001</v>
      </c>
      <c r="J10" s="42">
        <v>0.17699999999999999</v>
      </c>
      <c r="K10" s="42">
        <v>0.57299999999999995</v>
      </c>
      <c r="L10" s="47" t="s">
        <v>47</v>
      </c>
    </row>
    <row r="11" spans="1:14" ht="74.45" customHeight="1">
      <c r="A11" s="165"/>
      <c r="B11" s="64" t="s">
        <v>48</v>
      </c>
      <c r="C11" s="30" t="s">
        <v>49</v>
      </c>
      <c r="D11" s="37">
        <v>1.1499999999999999</v>
      </c>
      <c r="E11" s="37">
        <v>1.1499999999999999</v>
      </c>
      <c r="F11" s="32" t="s">
        <v>50</v>
      </c>
      <c r="G11" s="38" t="s">
        <v>51</v>
      </c>
      <c r="H11" s="34" t="s">
        <v>18</v>
      </c>
      <c r="I11" s="39">
        <v>1.1499999999999999</v>
      </c>
      <c r="J11" s="37">
        <v>1.0900000000000001</v>
      </c>
      <c r="K11" s="37">
        <v>1.2</v>
      </c>
      <c r="L11" s="36" t="s">
        <v>52</v>
      </c>
    </row>
    <row r="12" spans="1:14" ht="63">
      <c r="A12" s="165"/>
      <c r="B12" s="64" t="s">
        <v>53</v>
      </c>
      <c r="C12" s="30" t="s">
        <v>54</v>
      </c>
      <c r="D12" s="40">
        <v>164</v>
      </c>
      <c r="E12" s="40">
        <v>164</v>
      </c>
      <c r="F12" s="32" t="s">
        <v>55</v>
      </c>
      <c r="G12" s="38" t="s">
        <v>56</v>
      </c>
      <c r="H12" s="34" t="s">
        <v>12</v>
      </c>
      <c r="I12" s="48">
        <f>(K12+J12)/2</f>
        <v>627</v>
      </c>
      <c r="J12" s="40">
        <v>164</v>
      </c>
      <c r="K12" s="40">
        <v>1090</v>
      </c>
      <c r="L12" s="36" t="s">
        <v>57</v>
      </c>
    </row>
    <row r="13" spans="1:14" ht="41.45" customHeight="1">
      <c r="A13" s="165"/>
      <c r="B13" s="65" t="s">
        <v>58</v>
      </c>
      <c r="C13" s="30" t="s">
        <v>59</v>
      </c>
      <c r="D13" s="40">
        <v>4047</v>
      </c>
      <c r="E13" s="40">
        <v>4047</v>
      </c>
      <c r="F13" s="32" t="s">
        <v>60</v>
      </c>
      <c r="G13" s="38" t="s">
        <v>61</v>
      </c>
      <c r="H13" s="34" t="s">
        <v>12</v>
      </c>
      <c r="I13" s="48">
        <v>4047</v>
      </c>
      <c r="J13" s="40">
        <v>3379.2</v>
      </c>
      <c r="K13" s="40">
        <v>4047</v>
      </c>
      <c r="L13" s="36"/>
    </row>
    <row r="14" spans="1:14" ht="42">
      <c r="A14" s="165"/>
      <c r="B14" s="64" t="s">
        <v>62</v>
      </c>
      <c r="C14" s="49" t="s">
        <v>63</v>
      </c>
      <c r="D14" s="50">
        <v>3</v>
      </c>
      <c r="E14" s="50">
        <v>3</v>
      </c>
      <c r="F14" s="51" t="s">
        <v>64</v>
      </c>
      <c r="G14" s="52" t="s">
        <v>65</v>
      </c>
      <c r="H14" s="53" t="s">
        <v>31</v>
      </c>
      <c r="I14" s="54">
        <v>3</v>
      </c>
      <c r="J14" s="50">
        <v>6</v>
      </c>
      <c r="K14" s="50">
        <v>3</v>
      </c>
      <c r="L14" s="55" t="s">
        <v>66</v>
      </c>
      <c r="N14" s="4"/>
    </row>
    <row r="15" spans="1:14" ht="42">
      <c r="A15" s="165"/>
      <c r="B15" s="66" t="s">
        <v>67</v>
      </c>
      <c r="C15" s="56" t="s">
        <v>68</v>
      </c>
      <c r="D15" s="57">
        <v>8</v>
      </c>
      <c r="E15" s="57">
        <v>8</v>
      </c>
      <c r="F15" s="58" t="s">
        <v>69</v>
      </c>
      <c r="G15" s="59" t="s">
        <v>70</v>
      </c>
      <c r="H15" s="60" t="s">
        <v>18</v>
      </c>
      <c r="I15" s="61">
        <v>8</v>
      </c>
      <c r="J15" s="57">
        <v>8</v>
      </c>
      <c r="K15" s="57">
        <v>8</v>
      </c>
      <c r="L15" s="62"/>
    </row>
    <row r="16" spans="1:14">
      <c r="A16" s="165"/>
      <c r="C16" s="183"/>
      <c r="D16" s="165"/>
      <c r="E16" s="165"/>
      <c r="F16" s="184"/>
      <c r="G16" s="185"/>
      <c r="H16" s="165"/>
      <c r="I16" s="165"/>
      <c r="J16" s="165"/>
      <c r="K16" s="165"/>
      <c r="L16" s="183"/>
    </row>
    <row r="17" spans="4:6">
      <c r="F17" s="13"/>
    </row>
    <row r="18" spans="4:6">
      <c r="D18" s="4"/>
      <c r="E18" s="4"/>
      <c r="F18"/>
    </row>
    <row r="19" spans="4:6">
      <c r="D19" s="4"/>
      <c r="E19" s="4"/>
      <c r="F19" s="12"/>
    </row>
  </sheetData>
  <hyperlinks>
    <hyperlink ref="G14" r:id="rId1" location="estimating_proportion_of_gpus_still_functional_per_year" display="https://wiki.aiimpacts.org/ai_timelines/hardware_and_ai_timelines/computing_capacity_of_all_gpus_and_tpus - estimating_proportion_of_gpus_still_functional_per_year" xr:uid="{2C9293EF-1CCD-4F52-BCE5-DB3A5905BECD}"/>
  </hyperlinks>
  <pageMargins left="0.7" right="0.7" top="0.75" bottom="0.75" header="0.3" footer="0.3"/>
  <pageSetup paperSize="9" orientation="portrait" r:id="rId2"/>
  <headerFooter>
    <oddFooter>&amp;C_x000D_&amp;1#&amp;"Calibri"&amp;10&amp;KFF0000 Document Restreint - Interne &amp; Partenaire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2C676-A82E-4B8A-B62A-CD6892D4DAFC}">
  <dimension ref="B2:T30"/>
  <sheetViews>
    <sheetView zoomScale="80" zoomScaleNormal="80" workbookViewId="0">
      <selection activeCell="B2" sqref="B2"/>
    </sheetView>
  </sheetViews>
  <sheetFormatPr defaultColWidth="10.85546875" defaultRowHeight="14.45"/>
  <cols>
    <col min="1" max="1" width="3.85546875" customWidth="1"/>
    <col min="2" max="2" width="27.140625" customWidth="1"/>
    <col min="3" max="8" width="10.5703125" customWidth="1"/>
    <col min="9" max="9" width="14.140625" customWidth="1"/>
    <col min="10" max="19" width="10.5703125" customWidth="1"/>
  </cols>
  <sheetData>
    <row r="2" spans="2:19">
      <c r="B2" s="19"/>
      <c r="C2" s="21" t="s">
        <v>71</v>
      </c>
      <c r="D2" s="21" t="s">
        <v>72</v>
      </c>
      <c r="E2" s="173" t="s">
        <v>2</v>
      </c>
      <c r="F2" s="174"/>
      <c r="G2" s="174"/>
      <c r="H2" s="174"/>
      <c r="I2" s="175"/>
    </row>
    <row r="3" spans="2:19" ht="24.95" customHeight="1">
      <c r="B3" s="71" t="s">
        <v>73</v>
      </c>
      <c r="C3" s="67">
        <v>2.2999999999999998</v>
      </c>
      <c r="D3" s="68" t="s">
        <v>74</v>
      </c>
      <c r="E3" s="176" t="s">
        <v>75</v>
      </c>
      <c r="F3" s="177"/>
      <c r="G3" s="177"/>
      <c r="H3" s="177"/>
      <c r="I3" s="178"/>
    </row>
    <row r="4" spans="2:19" ht="54.95" customHeight="1">
      <c r="B4" s="72" t="s">
        <v>76</v>
      </c>
      <c r="C4" s="69">
        <v>1.43</v>
      </c>
      <c r="D4" s="70" t="s">
        <v>77</v>
      </c>
      <c r="E4" s="170" t="s">
        <v>78</v>
      </c>
      <c r="F4" s="171"/>
      <c r="G4" s="171"/>
      <c r="H4" s="171"/>
      <c r="I4" s="172"/>
    </row>
    <row r="13" spans="2:19" ht="14.45" customHeight="1">
      <c r="B13" s="73"/>
      <c r="C13" s="167" t="s">
        <v>79</v>
      </c>
      <c r="D13" s="168"/>
      <c r="E13" s="168"/>
      <c r="F13" s="168"/>
      <c r="G13" s="168"/>
      <c r="H13" s="169"/>
      <c r="I13" s="167" t="s">
        <v>80</v>
      </c>
      <c r="J13" s="168"/>
      <c r="K13" s="168"/>
      <c r="L13" s="168"/>
      <c r="M13" s="168"/>
      <c r="N13" s="168"/>
      <c r="O13" s="168"/>
      <c r="P13" s="168"/>
      <c r="Q13" s="168"/>
      <c r="R13" s="168"/>
      <c r="S13" s="169"/>
    </row>
    <row r="14" spans="2:19">
      <c r="B14" s="20"/>
      <c r="C14" s="75">
        <v>2019</v>
      </c>
      <c r="D14" s="75">
        <v>2020</v>
      </c>
      <c r="E14" s="75">
        <v>2021</v>
      </c>
      <c r="F14" s="75">
        <v>2022</v>
      </c>
      <c r="G14" s="75">
        <v>2023</v>
      </c>
      <c r="H14" s="75">
        <v>2024</v>
      </c>
      <c r="I14" s="75">
        <v>2025</v>
      </c>
      <c r="J14" s="75">
        <v>2026</v>
      </c>
      <c r="K14" s="75">
        <v>2027</v>
      </c>
      <c r="L14" s="75">
        <v>2028</v>
      </c>
      <c r="M14" s="75">
        <v>2029</v>
      </c>
      <c r="N14" s="75">
        <v>2030</v>
      </c>
      <c r="O14" s="76">
        <v>2031</v>
      </c>
      <c r="P14" s="77">
        <v>2032</v>
      </c>
      <c r="Q14" s="77">
        <v>2033</v>
      </c>
      <c r="R14" s="77">
        <v>2034</v>
      </c>
      <c r="S14" s="77">
        <v>2035</v>
      </c>
    </row>
    <row r="15" spans="2:19" ht="24.95" customHeight="1">
      <c r="B15" s="74" t="s">
        <v>81</v>
      </c>
      <c r="C15" s="78">
        <f>54200000000000000000*10^-12</f>
        <v>54200000</v>
      </c>
      <c r="D15" s="79">
        <f>136000000000000000000*10^-12</f>
        <v>136000000</v>
      </c>
      <c r="E15" s="79">
        <f>332000000000000000000*10^-12</f>
        <v>332000000</v>
      </c>
      <c r="F15" s="79">
        <f>852000000000000000000*10^-12</f>
        <v>852000000</v>
      </c>
      <c r="G15" s="79">
        <f>1.42E+21*10^-12</f>
        <v>1420000000</v>
      </c>
      <c r="H15" s="80">
        <f>3.9E+21*10^-12</f>
        <v>3900000000</v>
      </c>
      <c r="I15" s="81">
        <f t="shared" ref="I15:S15" si="0">H15*$C$3</f>
        <v>8970000000</v>
      </c>
      <c r="J15" s="82">
        <f t="shared" si="0"/>
        <v>20631000000</v>
      </c>
      <c r="K15" s="82">
        <f t="shared" si="0"/>
        <v>47451300000</v>
      </c>
      <c r="L15" s="82">
        <f t="shared" si="0"/>
        <v>109137989999.99998</v>
      </c>
      <c r="M15" s="82">
        <f t="shared" si="0"/>
        <v>251017376999.99994</v>
      </c>
      <c r="N15" s="83">
        <f t="shared" si="0"/>
        <v>577339967099.99976</v>
      </c>
      <c r="O15" s="84">
        <f t="shared" si="0"/>
        <v>1327881924329.9993</v>
      </c>
      <c r="P15" s="85">
        <f t="shared" si="0"/>
        <v>3054128425958.998</v>
      </c>
      <c r="Q15" s="85">
        <f t="shared" si="0"/>
        <v>7024495379705.6953</v>
      </c>
      <c r="R15" s="85">
        <f t="shared" si="0"/>
        <v>16156339373323.098</v>
      </c>
      <c r="S15" s="86">
        <f t="shared" si="0"/>
        <v>37159580558643.125</v>
      </c>
    </row>
    <row r="16" spans="2:19" s="14" customFormat="1" ht="24.95" customHeight="1">
      <c r="B16" s="74" t="s">
        <v>82</v>
      </c>
      <c r="C16" s="87"/>
      <c r="D16" s="88"/>
      <c r="E16" s="89">
        <f>E15/D15</f>
        <v>2.4411764705882355</v>
      </c>
      <c r="F16" s="89">
        <f t="shared" ref="F16:H16" si="1">F15/E15</f>
        <v>2.5662650602409638</v>
      </c>
      <c r="G16" s="89">
        <f t="shared" si="1"/>
        <v>1.6666666666666667</v>
      </c>
      <c r="H16" s="90">
        <f t="shared" si="1"/>
        <v>2.7464788732394365</v>
      </c>
      <c r="I16" s="87"/>
      <c r="J16" s="88"/>
      <c r="K16" s="88"/>
      <c r="L16" s="88"/>
      <c r="M16" s="88"/>
      <c r="N16" s="91"/>
      <c r="O16" s="92"/>
      <c r="P16" s="93"/>
      <c r="Q16" s="93"/>
      <c r="R16" s="93"/>
      <c r="S16" s="94"/>
    </row>
    <row r="17" spans="2:20" ht="24.95" customHeight="1">
      <c r="B17" s="74" t="s">
        <v>83</v>
      </c>
      <c r="C17" s="95" t="s">
        <v>84</v>
      </c>
      <c r="D17" s="96" t="s">
        <v>84</v>
      </c>
      <c r="E17" s="96" t="s">
        <v>84</v>
      </c>
      <c r="F17" s="96" t="s">
        <v>85</v>
      </c>
      <c r="G17" s="96" t="s">
        <v>85</v>
      </c>
      <c r="H17" s="97" t="s">
        <v>86</v>
      </c>
      <c r="I17" s="95" t="s">
        <v>86</v>
      </c>
      <c r="J17" s="96" t="s">
        <v>87</v>
      </c>
      <c r="K17" s="96" t="s">
        <v>88</v>
      </c>
      <c r="L17" s="96" t="s">
        <v>89</v>
      </c>
      <c r="M17" s="96" t="s">
        <v>89</v>
      </c>
      <c r="N17" s="97" t="s">
        <v>90</v>
      </c>
      <c r="O17" s="98" t="s">
        <v>90</v>
      </c>
      <c r="P17" s="99" t="s">
        <v>91</v>
      </c>
      <c r="Q17" s="99" t="s">
        <v>91</v>
      </c>
      <c r="R17" s="99" t="s">
        <v>92</v>
      </c>
      <c r="S17" s="100" t="s">
        <v>92</v>
      </c>
    </row>
    <row r="18" spans="2:20" ht="24" customHeight="1">
      <c r="B18" s="74" t="s">
        <v>93</v>
      </c>
      <c r="C18" s="101">
        <v>125</v>
      </c>
      <c r="D18" s="102">
        <v>125</v>
      </c>
      <c r="E18" s="102">
        <v>125</v>
      </c>
      <c r="F18" s="102">
        <v>312</v>
      </c>
      <c r="G18" s="102">
        <v>312</v>
      </c>
      <c r="H18" s="103">
        <v>989</v>
      </c>
      <c r="I18" s="101">
        <v>989</v>
      </c>
      <c r="J18" s="102">
        <v>2250</v>
      </c>
      <c r="K18" s="102">
        <f t="shared" ref="K18:S18" si="2">J18*$C$4</f>
        <v>3217.5</v>
      </c>
      <c r="L18" s="102">
        <f t="shared" si="2"/>
        <v>4601.0249999999996</v>
      </c>
      <c r="M18" s="102">
        <f t="shared" si="2"/>
        <v>6579.4657499999994</v>
      </c>
      <c r="N18" s="103">
        <f t="shared" si="2"/>
        <v>9408.6360224999989</v>
      </c>
      <c r="O18" s="104">
        <f t="shared" si="2"/>
        <v>13454.349512174998</v>
      </c>
      <c r="P18" s="105">
        <f t="shared" si="2"/>
        <v>19239.719802410247</v>
      </c>
      <c r="Q18" s="105">
        <f t="shared" si="2"/>
        <v>27512.799317446654</v>
      </c>
      <c r="R18" s="105">
        <f t="shared" si="2"/>
        <v>39343.303023948713</v>
      </c>
      <c r="S18" s="106">
        <f t="shared" si="2"/>
        <v>56260.923324246658</v>
      </c>
    </row>
    <row r="19" spans="2:20" ht="21">
      <c r="B19" s="74" t="s">
        <v>94</v>
      </c>
      <c r="C19" s="101">
        <f>C15/C18</f>
        <v>433600</v>
      </c>
      <c r="D19" s="102">
        <f t="shared" ref="D19:S19" si="3">D15/D18</f>
        <v>1088000</v>
      </c>
      <c r="E19" s="102">
        <f t="shared" si="3"/>
        <v>2656000</v>
      </c>
      <c r="F19" s="102">
        <f t="shared" si="3"/>
        <v>2730769.230769231</v>
      </c>
      <c r="G19" s="102">
        <f t="shared" si="3"/>
        <v>4551282.051282051</v>
      </c>
      <c r="H19" s="103">
        <f t="shared" si="3"/>
        <v>3943377.1486349846</v>
      </c>
      <c r="I19" s="101">
        <f t="shared" si="3"/>
        <v>9069767.4418604653</v>
      </c>
      <c r="J19" s="102">
        <f t="shared" si="3"/>
        <v>9169333.333333334</v>
      </c>
      <c r="K19" s="102">
        <f t="shared" si="3"/>
        <v>14747878.787878787</v>
      </c>
      <c r="L19" s="102">
        <f t="shared" si="3"/>
        <v>23720364.484000847</v>
      </c>
      <c r="M19" s="102">
        <f t="shared" si="3"/>
        <v>38151635.184057303</v>
      </c>
      <c r="N19" s="103">
        <f t="shared" si="3"/>
        <v>61362769.876455791</v>
      </c>
      <c r="O19" s="104">
        <f t="shared" si="3"/>
        <v>98695364.136956856</v>
      </c>
      <c r="P19" s="105">
        <f t="shared" si="3"/>
        <v>158740795.4650355</v>
      </c>
      <c r="Q19" s="105">
        <f t="shared" si="3"/>
        <v>255317363.33537176</v>
      </c>
      <c r="R19" s="105">
        <f t="shared" si="3"/>
        <v>410650304.6652832</v>
      </c>
      <c r="S19" s="106">
        <f t="shared" si="3"/>
        <v>660486504.00709891</v>
      </c>
      <c r="T19" s="15"/>
    </row>
    <row r="20" spans="2:20" ht="30" customHeight="1">
      <c r="B20" s="74" t="s">
        <v>95</v>
      </c>
      <c r="C20" s="107" t="s">
        <v>96</v>
      </c>
      <c r="D20" s="108" t="s">
        <v>96</v>
      </c>
      <c r="E20" s="108" t="s">
        <v>96</v>
      </c>
      <c r="F20" s="108" t="s">
        <v>97</v>
      </c>
      <c r="G20" s="108" t="s">
        <v>97</v>
      </c>
      <c r="H20" s="109" t="s">
        <v>98</v>
      </c>
      <c r="I20" s="107" t="s">
        <v>98</v>
      </c>
      <c r="J20" s="108" t="s">
        <v>99</v>
      </c>
      <c r="K20" s="108" t="s">
        <v>100</v>
      </c>
      <c r="L20" s="108" t="s">
        <v>100</v>
      </c>
      <c r="M20" s="108" t="s">
        <v>100</v>
      </c>
      <c r="N20" s="109" t="s">
        <v>100</v>
      </c>
      <c r="O20" s="110" t="s">
        <v>100</v>
      </c>
      <c r="P20" s="111" t="s">
        <v>100</v>
      </c>
      <c r="Q20" s="111" t="s">
        <v>100</v>
      </c>
      <c r="R20" s="111" t="s">
        <v>100</v>
      </c>
      <c r="S20" s="112" t="s">
        <v>100</v>
      </c>
    </row>
    <row r="21" spans="2:20">
      <c r="B21" s="165"/>
      <c r="C21" s="113"/>
      <c r="D21" s="113"/>
      <c r="E21" s="113"/>
      <c r="F21" s="113"/>
      <c r="G21" s="113"/>
      <c r="H21" s="113"/>
      <c r="I21" s="114"/>
      <c r="J21" s="113"/>
      <c r="K21" s="113"/>
      <c r="L21" s="113"/>
      <c r="M21" s="113"/>
      <c r="N21" s="113"/>
      <c r="O21" s="113"/>
      <c r="P21" s="113"/>
      <c r="Q21" s="113"/>
      <c r="R21" s="113"/>
      <c r="S21" s="113"/>
    </row>
    <row r="22" spans="2:20">
      <c r="B22" s="165"/>
      <c r="C22" s="113"/>
      <c r="D22" s="113"/>
      <c r="E22" s="113"/>
      <c r="F22" s="113"/>
      <c r="G22" s="113"/>
      <c r="H22" s="113"/>
      <c r="I22" s="113"/>
      <c r="J22" s="113"/>
      <c r="K22" s="113"/>
      <c r="L22" s="113"/>
      <c r="M22" s="113"/>
      <c r="N22" s="113"/>
      <c r="O22" s="113"/>
      <c r="P22" s="113"/>
      <c r="Q22" s="113"/>
      <c r="R22" s="113"/>
      <c r="S22" s="113"/>
    </row>
    <row r="23" spans="2:20">
      <c r="C23" s="113"/>
      <c r="D23" s="113"/>
      <c r="E23" s="113"/>
      <c r="F23" s="113"/>
      <c r="G23" s="113"/>
      <c r="H23" s="113"/>
      <c r="I23" s="113"/>
      <c r="J23" s="113"/>
      <c r="K23" s="113"/>
      <c r="L23" s="113"/>
      <c r="M23" s="113"/>
      <c r="N23" s="113"/>
      <c r="O23" s="113"/>
      <c r="P23" s="113"/>
      <c r="Q23" s="113"/>
      <c r="R23" s="113"/>
      <c r="S23" s="113"/>
    </row>
    <row r="24" spans="2:20">
      <c r="C24" s="113"/>
      <c r="D24" s="113"/>
      <c r="E24" s="113"/>
      <c r="F24" s="113"/>
      <c r="G24" s="113"/>
      <c r="H24" s="113"/>
      <c r="I24" s="113"/>
      <c r="J24" s="113"/>
      <c r="K24" s="113"/>
      <c r="L24" s="113"/>
      <c r="M24" s="113"/>
      <c r="N24" s="113"/>
      <c r="O24" s="113"/>
      <c r="P24" s="113"/>
      <c r="Q24" s="113"/>
      <c r="R24" s="113"/>
      <c r="S24" s="113"/>
    </row>
    <row r="25" spans="2:20">
      <c r="C25" s="113"/>
      <c r="D25" s="113"/>
      <c r="E25" s="113"/>
      <c r="F25" s="113"/>
      <c r="G25" s="113"/>
      <c r="H25" s="113"/>
      <c r="I25" s="113"/>
      <c r="J25" s="113"/>
      <c r="K25" s="113"/>
      <c r="L25" s="113"/>
      <c r="M25" s="113"/>
      <c r="N25" s="113"/>
      <c r="O25" s="113"/>
      <c r="P25" s="113"/>
      <c r="Q25" s="113"/>
      <c r="R25" s="113"/>
      <c r="S25" s="113"/>
    </row>
    <row r="26" spans="2:20">
      <c r="C26" s="113"/>
      <c r="D26" s="113"/>
      <c r="E26" s="113"/>
      <c r="F26" s="113"/>
      <c r="G26" s="113"/>
      <c r="H26" s="113"/>
      <c r="I26" s="113"/>
      <c r="J26" s="113"/>
      <c r="K26" s="113"/>
      <c r="L26" s="113"/>
      <c r="M26" s="113"/>
      <c r="N26" s="113"/>
      <c r="O26" s="113"/>
      <c r="P26" s="113"/>
      <c r="Q26" s="113"/>
      <c r="R26" s="113"/>
      <c r="S26" s="113"/>
    </row>
    <row r="27" spans="2:20">
      <c r="C27" s="113"/>
      <c r="D27" s="113"/>
      <c r="E27" s="113"/>
      <c r="F27" s="113"/>
      <c r="G27" s="113"/>
      <c r="H27" s="113"/>
      <c r="I27" s="113"/>
      <c r="J27" s="113"/>
      <c r="K27" s="113"/>
      <c r="L27" s="113"/>
      <c r="M27" s="113"/>
      <c r="N27" s="113"/>
      <c r="O27" s="113"/>
      <c r="P27" s="113"/>
      <c r="Q27" s="113"/>
      <c r="R27" s="113"/>
      <c r="S27" s="113"/>
    </row>
    <row r="28" spans="2:20">
      <c r="C28" s="113"/>
      <c r="D28" s="113"/>
      <c r="E28" s="113"/>
      <c r="F28" s="113"/>
      <c r="G28" s="113"/>
      <c r="H28" s="113"/>
      <c r="I28" s="113"/>
      <c r="J28" s="113"/>
      <c r="K28" s="113"/>
      <c r="L28" s="113"/>
      <c r="M28" s="113"/>
      <c r="N28" s="113"/>
      <c r="O28" s="113"/>
      <c r="P28" s="113"/>
      <c r="Q28" s="113"/>
      <c r="R28" s="113"/>
      <c r="S28" s="113"/>
    </row>
    <row r="29" spans="2:20">
      <c r="C29" s="113"/>
      <c r="D29" s="113"/>
      <c r="E29" s="113"/>
      <c r="F29" s="113"/>
      <c r="G29" s="113"/>
      <c r="H29" s="113"/>
      <c r="I29" s="113"/>
      <c r="J29" s="113"/>
      <c r="K29" s="113"/>
      <c r="L29" s="113"/>
      <c r="M29" s="113"/>
      <c r="N29" s="113"/>
      <c r="O29" s="113"/>
      <c r="P29" s="113"/>
      <c r="Q29" s="113"/>
      <c r="R29" s="113"/>
      <c r="S29" s="113"/>
    </row>
    <row r="30" spans="2:20">
      <c r="C30" s="113"/>
      <c r="D30" s="113"/>
      <c r="E30" s="113"/>
      <c r="F30" s="113"/>
      <c r="G30" s="113"/>
      <c r="H30" s="113"/>
      <c r="I30" s="113"/>
      <c r="J30" s="113"/>
      <c r="K30" s="113"/>
      <c r="L30" s="113"/>
      <c r="M30" s="113"/>
      <c r="N30" s="113"/>
      <c r="O30" s="113"/>
      <c r="P30" s="113"/>
      <c r="Q30" s="113"/>
      <c r="R30" s="113"/>
      <c r="S30" s="113"/>
    </row>
  </sheetData>
  <mergeCells count="5">
    <mergeCell ref="I13:S13"/>
    <mergeCell ref="C13:H13"/>
    <mergeCell ref="E4:I4"/>
    <mergeCell ref="E2:I2"/>
    <mergeCell ref="E3:I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C40"/>
  <sheetViews>
    <sheetView zoomScale="70" zoomScaleNormal="70" workbookViewId="0">
      <selection activeCell="B2" sqref="B2:C2"/>
    </sheetView>
  </sheetViews>
  <sheetFormatPr defaultColWidth="10.85546875" defaultRowHeight="14.45"/>
  <cols>
    <col min="2" max="2" width="9.42578125" style="158" customWidth="1"/>
    <col min="3" max="3" width="163.140625" style="1" customWidth="1"/>
  </cols>
  <sheetData>
    <row r="2" spans="1:3" ht="30" customHeight="1">
      <c r="B2" s="179" t="s">
        <v>101</v>
      </c>
      <c r="C2" s="180"/>
    </row>
    <row r="3" spans="1:3" ht="20.100000000000001" customHeight="1">
      <c r="B3" s="154" t="s">
        <v>102</v>
      </c>
      <c r="C3" s="151" t="s">
        <v>103</v>
      </c>
    </row>
    <row r="4" spans="1:3" ht="20.100000000000001" customHeight="1">
      <c r="B4" s="155" t="s">
        <v>104</v>
      </c>
      <c r="C4" s="152" t="s">
        <v>105</v>
      </c>
    </row>
    <row r="5" spans="1:3" ht="20.100000000000001" customHeight="1">
      <c r="B5" s="155" t="s">
        <v>106</v>
      </c>
      <c r="C5" s="152" t="s">
        <v>107</v>
      </c>
    </row>
    <row r="6" spans="1:3" ht="20.100000000000001" customHeight="1">
      <c r="B6" s="155" t="s">
        <v>108</v>
      </c>
      <c r="C6" s="152" t="s">
        <v>109</v>
      </c>
    </row>
    <row r="7" spans="1:3" ht="20.100000000000001" customHeight="1">
      <c r="B7" s="155" t="s">
        <v>110</v>
      </c>
      <c r="C7" s="152" t="s">
        <v>111</v>
      </c>
    </row>
    <row r="8" spans="1:3" ht="20.100000000000001" customHeight="1">
      <c r="A8" s="165"/>
      <c r="B8" s="155" t="s">
        <v>112</v>
      </c>
      <c r="C8" s="152" t="s">
        <v>113</v>
      </c>
    </row>
    <row r="9" spans="1:3" ht="20.100000000000001" customHeight="1">
      <c r="A9" s="165"/>
      <c r="B9" s="156" t="s">
        <v>114</v>
      </c>
      <c r="C9" s="152" t="s">
        <v>115</v>
      </c>
    </row>
    <row r="10" spans="1:3" ht="20.100000000000001" customHeight="1">
      <c r="B10" s="156" t="s">
        <v>116</v>
      </c>
      <c r="C10" s="152" t="s">
        <v>113</v>
      </c>
    </row>
    <row r="11" spans="1:3" ht="20.100000000000001" customHeight="1">
      <c r="B11" s="155" t="s">
        <v>117</v>
      </c>
      <c r="C11" s="150" t="s">
        <v>118</v>
      </c>
    </row>
    <row r="12" spans="1:3" ht="20.100000000000001" customHeight="1">
      <c r="B12" s="155" t="s">
        <v>119</v>
      </c>
      <c r="C12" s="152" t="s">
        <v>120</v>
      </c>
    </row>
    <row r="13" spans="1:3" ht="20.100000000000001" customHeight="1">
      <c r="B13" s="155" t="s">
        <v>121</v>
      </c>
      <c r="C13" s="152" t="s">
        <v>118</v>
      </c>
    </row>
    <row r="14" spans="1:3" ht="20.100000000000001" customHeight="1">
      <c r="B14" s="155" t="s">
        <v>122</v>
      </c>
      <c r="C14" s="152" t="s">
        <v>123</v>
      </c>
    </row>
    <row r="15" spans="1:3" ht="20.100000000000001" customHeight="1">
      <c r="B15" s="155" t="s">
        <v>124</v>
      </c>
      <c r="C15" s="152" t="s">
        <v>118</v>
      </c>
    </row>
    <row r="16" spans="1:3" ht="20.100000000000001" customHeight="1">
      <c r="B16" s="155" t="s">
        <v>125</v>
      </c>
      <c r="C16" s="152" t="s">
        <v>120</v>
      </c>
    </row>
    <row r="17" spans="1:3" ht="20.100000000000001" customHeight="1">
      <c r="B17" s="155" t="s">
        <v>126</v>
      </c>
      <c r="C17" s="152" t="s">
        <v>127</v>
      </c>
    </row>
    <row r="18" spans="1:3" ht="20.100000000000001" customHeight="1">
      <c r="B18" s="155" t="s">
        <v>128</v>
      </c>
      <c r="C18" s="152" t="s">
        <v>129</v>
      </c>
    </row>
    <row r="19" spans="1:3" ht="20.100000000000001" customHeight="1">
      <c r="A19" s="165"/>
      <c r="B19" s="155" t="s">
        <v>46</v>
      </c>
      <c r="C19" s="160" t="s">
        <v>130</v>
      </c>
    </row>
    <row r="20" spans="1:3" ht="20.100000000000001" customHeight="1">
      <c r="B20" s="155" t="s">
        <v>131</v>
      </c>
      <c r="C20" s="152" t="s">
        <v>132</v>
      </c>
    </row>
    <row r="21" spans="1:3" ht="20.100000000000001" customHeight="1">
      <c r="B21" s="155" t="s">
        <v>133</v>
      </c>
      <c r="C21" s="152" t="s">
        <v>120</v>
      </c>
    </row>
    <row r="22" spans="1:3" ht="20.100000000000001" customHeight="1">
      <c r="B22" s="155" t="s">
        <v>134</v>
      </c>
      <c r="C22" s="152" t="s">
        <v>135</v>
      </c>
    </row>
    <row r="23" spans="1:3" ht="20.100000000000001" customHeight="1">
      <c r="B23" s="155" t="s">
        <v>136</v>
      </c>
      <c r="C23" s="152" t="s">
        <v>137</v>
      </c>
    </row>
    <row r="24" spans="1:3" ht="20.100000000000001" customHeight="1">
      <c r="B24" s="155" t="s">
        <v>138</v>
      </c>
      <c r="C24" s="152" t="s">
        <v>139</v>
      </c>
    </row>
    <row r="25" spans="1:3" ht="20.100000000000001" customHeight="1">
      <c r="B25" s="155" t="s">
        <v>140</v>
      </c>
      <c r="C25" s="152" t="s">
        <v>141</v>
      </c>
    </row>
    <row r="26" spans="1:3" ht="20.100000000000001" customHeight="1">
      <c r="B26" s="155" t="s">
        <v>142</v>
      </c>
      <c r="C26" s="152" t="s">
        <v>127</v>
      </c>
    </row>
    <row r="27" spans="1:3" ht="20.100000000000001" customHeight="1">
      <c r="B27" s="155" t="s">
        <v>143</v>
      </c>
      <c r="C27" s="152" t="s">
        <v>144</v>
      </c>
    </row>
    <row r="28" spans="1:3" ht="20.100000000000001" customHeight="1">
      <c r="B28" s="155" t="s">
        <v>145</v>
      </c>
      <c r="C28" s="152" t="s">
        <v>146</v>
      </c>
    </row>
    <row r="29" spans="1:3" ht="20.100000000000001" customHeight="1">
      <c r="B29" s="155" t="s">
        <v>147</v>
      </c>
      <c r="C29" s="152" t="s">
        <v>148</v>
      </c>
    </row>
    <row r="30" spans="1:3" ht="27.6">
      <c r="B30" s="155" t="s">
        <v>74</v>
      </c>
      <c r="C30" s="152" t="s">
        <v>149</v>
      </c>
    </row>
    <row r="31" spans="1:3" ht="27.6">
      <c r="B31" s="155" t="s">
        <v>77</v>
      </c>
      <c r="C31" s="152" t="s">
        <v>150</v>
      </c>
    </row>
    <row r="32" spans="1:3">
      <c r="B32" s="155" t="s">
        <v>96</v>
      </c>
      <c r="C32" s="152" t="s">
        <v>151</v>
      </c>
    </row>
    <row r="33" spans="2:3">
      <c r="B33" s="155" t="s">
        <v>97</v>
      </c>
      <c r="C33" s="152" t="s">
        <v>152</v>
      </c>
    </row>
    <row r="34" spans="2:3">
      <c r="B34" s="155" t="s">
        <v>98</v>
      </c>
      <c r="C34" s="152" t="s">
        <v>153</v>
      </c>
    </row>
    <row r="35" spans="2:3">
      <c r="B35" s="155" t="s">
        <v>99</v>
      </c>
      <c r="C35" s="152" t="s">
        <v>154</v>
      </c>
    </row>
    <row r="36" spans="2:3" ht="29.1">
      <c r="B36" s="155" t="s">
        <v>155</v>
      </c>
      <c r="C36" s="152" t="s">
        <v>156</v>
      </c>
    </row>
    <row r="37" spans="2:3">
      <c r="B37" s="155" t="s">
        <v>157</v>
      </c>
      <c r="C37" s="161" t="s">
        <v>158</v>
      </c>
    </row>
    <row r="38" spans="2:3">
      <c r="B38" s="155" t="s">
        <v>159</v>
      </c>
      <c r="C38" s="152" t="s">
        <v>160</v>
      </c>
    </row>
    <row r="39" spans="2:3">
      <c r="B39" s="159" t="s">
        <v>161</v>
      </c>
      <c r="C39" s="153" t="s">
        <v>162</v>
      </c>
    </row>
    <row r="40" spans="2:3">
      <c r="B40" s="157"/>
      <c r="C40" s="149"/>
    </row>
  </sheetData>
  <mergeCells count="1">
    <mergeCell ref="B2:C2"/>
  </mergeCells>
  <hyperlinks>
    <hyperlink ref="C11" r:id="rId1" xr:uid="{534E1ECA-F5E6-431D-A682-38E45D49FAB6}"/>
    <hyperlink ref="C35" r:id="rId2" xr:uid="{96C76997-FACC-46D9-BDE5-BF67D5B2ABF3}"/>
  </hyperlinks>
  <pageMargins left="0.7" right="0.7" top="0.75" bottom="0.75" header="0.3" footer="0.3"/>
  <pageSetup paperSize="9" orientation="portrait" r:id="rId3"/>
  <headerFooter>
    <oddFooter>&amp;C_x000D_&amp;1#&amp;"Calibri"&amp;10&amp;KFF0000 Document Restreint - Interne &amp; Partenaire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69C87-3DCA-4D9C-B176-7CCB4A6B9819}">
  <dimension ref="A2:N36"/>
  <sheetViews>
    <sheetView zoomScale="70" zoomScaleNormal="70" workbookViewId="0">
      <selection activeCell="B2" sqref="B2"/>
    </sheetView>
  </sheetViews>
  <sheetFormatPr defaultColWidth="10.85546875" defaultRowHeight="14.45"/>
  <cols>
    <col min="1" max="1" width="3" customWidth="1"/>
    <col min="2" max="2" width="73.85546875" customWidth="1"/>
    <col min="3" max="4" width="8.85546875" customWidth="1"/>
    <col min="5" max="5" width="16.140625" customWidth="1"/>
    <col min="6" max="11" width="8.85546875" customWidth="1"/>
    <col min="13" max="13" width="8.85546875" customWidth="1"/>
    <col min="14" max="14" width="9.140625" customWidth="1"/>
  </cols>
  <sheetData>
    <row r="2" spans="1:14">
      <c r="B2" s="113" t="s">
        <v>163</v>
      </c>
    </row>
    <row r="3" spans="1:14" ht="20.100000000000001">
      <c r="A3" s="8"/>
    </row>
    <row r="4" spans="1:14" ht="20.100000000000001">
      <c r="A4" s="8"/>
      <c r="B4" s="2"/>
    </row>
    <row r="5" spans="1:14" ht="20.100000000000001">
      <c r="A5" s="8"/>
      <c r="B5" s="2"/>
    </row>
    <row r="8" spans="1:14">
      <c r="B8" s="129"/>
      <c r="C8" s="116">
        <v>2025</v>
      </c>
      <c r="D8" s="116">
        <v>2030</v>
      </c>
      <c r="E8" s="116" t="s">
        <v>164</v>
      </c>
      <c r="F8" s="116">
        <v>2025</v>
      </c>
      <c r="G8" s="116">
        <v>2026</v>
      </c>
      <c r="H8" s="116">
        <v>2027</v>
      </c>
      <c r="I8" s="116">
        <v>2028</v>
      </c>
      <c r="J8" s="116">
        <v>2029</v>
      </c>
      <c r="K8" s="116">
        <v>2030</v>
      </c>
    </row>
    <row r="9" spans="1:14">
      <c r="B9" s="130" t="s">
        <v>165</v>
      </c>
      <c r="C9" s="117">
        <f>Input!D3*(Input!D4*Input!D5*Input!D6*(Input!D7*Input!D8+(1-Input!D7)*Input!D9))*Input!D11*10^-9</f>
        <v>73.184047110457939</v>
      </c>
      <c r="D9" s="118">
        <f>Input!E3*(Input!E4*Input!E5*Input!E6*(Input!E7*Input!E8+(1-Input!E7)*Input!E9))*Input!E11*10^-9</f>
        <v>773.62303250232026</v>
      </c>
      <c r="E9" s="119">
        <f>(D9/C9)^(1/(D$8-$C$8))-1</f>
        <v>0.60259060990112445</v>
      </c>
      <c r="F9" s="120">
        <f>C9</f>
        <v>73.184047110457939</v>
      </c>
      <c r="G9" s="120">
        <f t="shared" ref="G9:K12" si="0">$F9*(1+$E9)^(G$8-$F$8)</f>
        <v>117.28406669378141</v>
      </c>
      <c r="H9" s="120">
        <f t="shared" si="0"/>
        <v>187.95834397447132</v>
      </c>
      <c r="I9" s="120">
        <f t="shared" si="0"/>
        <v>301.22027710605335</v>
      </c>
      <c r="J9" s="120">
        <f t="shared" si="0"/>
        <v>482.73278760197576</v>
      </c>
      <c r="K9" s="118">
        <f>$F9*(1+$E9)^(K$8-$F$8)</f>
        <v>773.62303250232026</v>
      </c>
      <c r="M9" s="10"/>
      <c r="N9" s="10"/>
    </row>
    <row r="10" spans="1:14">
      <c r="B10" s="131" t="s">
        <v>166</v>
      </c>
      <c r="C10" s="121">
        <f>C9*Input!D10</f>
        <v>30.444563597950502</v>
      </c>
      <c r="D10" s="122">
        <f>D9*Input!E10</f>
        <v>241.37038614072392</v>
      </c>
      <c r="E10" s="123">
        <f>(D10/C10)^(1/(D$8-$C$8))-1</f>
        <v>0.51298578052613175</v>
      </c>
      <c r="F10" s="124">
        <f>C10</f>
        <v>30.444563597950502</v>
      </c>
      <c r="G10" s="124">
        <f t="shared" si="0"/>
        <v>46.062191818022598</v>
      </c>
      <c r="H10" s="124">
        <f t="shared" si="0"/>
        <v>69.691441240535312</v>
      </c>
      <c r="I10" s="124">
        <f t="shared" si="0"/>
        <v>105.44215962130238</v>
      </c>
      <c r="J10" s="124">
        <f t="shared" si="0"/>
        <v>159.53248817499713</v>
      </c>
      <c r="K10" s="122">
        <f t="shared" si="0"/>
        <v>241.37038614072392</v>
      </c>
      <c r="M10" s="10"/>
      <c r="N10" s="10"/>
    </row>
    <row r="11" spans="1:14">
      <c r="B11" s="132" t="s">
        <v>167</v>
      </c>
      <c r="C11" s="121">
        <f>Input!D3/Input!D14*(Input!D12+Input!D13/Input!D15)*10^-9</f>
        <v>2.0248088333333332</v>
      </c>
      <c r="D11" s="122">
        <f>Input!E3/Input!E14*(Input!E12+Input!E13/Input!D15)*10^-9</f>
        <v>13.620791666666667</v>
      </c>
      <c r="E11" s="123">
        <f>(D11/C11)^(1/(D$8-$C$8))-1</f>
        <v>0.46407614574231748</v>
      </c>
      <c r="F11" s="124">
        <f>C11</f>
        <v>2.0248088333333332</v>
      </c>
      <c r="G11" s="124">
        <f t="shared" si="0"/>
        <v>2.964474312571665</v>
      </c>
      <c r="H11" s="124">
        <f t="shared" si="0"/>
        <v>4.34021612570203</v>
      </c>
      <c r="I11" s="124">
        <f t="shared" si="0"/>
        <v>6.3544068970064806</v>
      </c>
      <c r="J11" s="124">
        <f t="shared" si="0"/>
        <v>9.3033355582476496</v>
      </c>
      <c r="K11" s="122">
        <f t="shared" si="0"/>
        <v>13.620791666666671</v>
      </c>
      <c r="M11" s="10"/>
      <c r="N11" s="10"/>
    </row>
    <row r="12" spans="1:14">
      <c r="B12" s="133" t="s">
        <v>168</v>
      </c>
      <c r="C12" s="125">
        <f>C10+C11</f>
        <v>32.469372431283837</v>
      </c>
      <c r="D12" s="126">
        <f>D10+D11</f>
        <v>254.99117780739059</v>
      </c>
      <c r="E12" s="127">
        <f>(D12/C12)^(1/(D$8-$C$8))-1</f>
        <v>0.51011580190429973</v>
      </c>
      <c r="F12" s="128">
        <f>C12</f>
        <v>32.469372431283837</v>
      </c>
      <c r="G12" s="128">
        <f t="shared" si="0"/>
        <v>49.032512386397556</v>
      </c>
      <c r="H12" s="128">
        <f t="shared" si="0"/>
        <v>74.044771761767251</v>
      </c>
      <c r="I12" s="128">
        <f t="shared" si="0"/>
        <v>111.816179885842</v>
      </c>
      <c r="J12" s="128">
        <f t="shared" si="0"/>
        <v>168.85538015418371</v>
      </c>
      <c r="K12" s="126">
        <f t="shared" si="0"/>
        <v>254.99117780739053</v>
      </c>
      <c r="M12" s="10"/>
      <c r="N12" s="10"/>
    </row>
    <row r="14" spans="1:14">
      <c r="B14" s="16" t="s">
        <v>169</v>
      </c>
      <c r="C14" s="17">
        <f>C11/C12</f>
        <v>6.2360578037611067E-2</v>
      </c>
      <c r="D14" s="17">
        <f>D11/D12</f>
        <v>5.3416717330335366E-2</v>
      </c>
      <c r="E14" s="9"/>
      <c r="F14" s="9"/>
      <c r="G14" s="9"/>
      <c r="H14" s="9"/>
      <c r="I14" s="9"/>
      <c r="J14" s="9"/>
      <c r="K14" s="9"/>
    </row>
    <row r="23" spans="10:10">
      <c r="J23" s="165"/>
    </row>
    <row r="33" spans="2:2">
      <c r="B33" s="166" t="s">
        <v>170</v>
      </c>
    </row>
    <row r="35" spans="2:2">
      <c r="B35" s="164"/>
    </row>
    <row r="36" spans="2:2">
      <c r="B36" s="165"/>
    </row>
  </sheetData>
  <pageMargins left="0.7" right="0.7" top="0.75" bottom="0.75" header="0.3" footer="0.3"/>
  <pageSetup paperSize="9" orientation="portrait" r:id="rId1"/>
  <headerFooter>
    <oddFooter>&amp;C_x000D_&amp;1#&amp;"Calibri"&amp;10&amp;KFF0000 Document Restreint - Interne &amp; Partenaire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661FA-C516-40C8-8123-CDAED878DBE7}">
  <dimension ref="B2:G12"/>
  <sheetViews>
    <sheetView zoomScale="70" zoomScaleNormal="70" workbookViewId="0"/>
  </sheetViews>
  <sheetFormatPr defaultColWidth="10.85546875" defaultRowHeight="14.45"/>
  <cols>
    <col min="1" max="1" width="4" customWidth="1"/>
    <col min="2" max="2" width="108.42578125" customWidth="1"/>
    <col min="5" max="5" width="18.140625" customWidth="1"/>
    <col min="6" max="6" width="17.42578125" customWidth="1"/>
    <col min="7" max="7" width="10.85546875" style="3"/>
  </cols>
  <sheetData>
    <row r="2" spans="2:7">
      <c r="B2" s="115" t="s">
        <v>171</v>
      </c>
      <c r="C2" s="116">
        <v>2025</v>
      </c>
      <c r="D2" s="116">
        <v>2030</v>
      </c>
      <c r="E2" s="116" t="s">
        <v>172</v>
      </c>
      <c r="F2" s="134" t="s">
        <v>164</v>
      </c>
    </row>
    <row r="3" spans="2:7">
      <c r="B3" s="138" t="s">
        <v>173</v>
      </c>
      <c r="C3" s="117">
        <f>Output!C9</f>
        <v>73.184047110457939</v>
      </c>
      <c r="D3" s="117">
        <f>Output!D9</f>
        <v>773.62303250232026</v>
      </c>
      <c r="E3" s="141">
        <f>D3-C3</f>
        <v>700.43898539186227</v>
      </c>
      <c r="F3" s="135">
        <f>(D3/C3)^(1/(D$2-C$2))-1</f>
        <v>0.60259060990112445</v>
      </c>
      <c r="G3" s="148" t="s">
        <v>174</v>
      </c>
    </row>
    <row r="4" spans="2:7">
      <c r="B4" s="139" t="s">
        <v>175</v>
      </c>
      <c r="C4" s="121">
        <v>100</v>
      </c>
      <c r="D4" s="121">
        <v>880</v>
      </c>
      <c r="E4" s="142">
        <f t="shared" ref="E4:E6" si="0">D4-C4</f>
        <v>780</v>
      </c>
      <c r="F4" s="136">
        <f t="shared" ref="F4:F6" si="1">(D4/C4)^(1/(D$2-C$2))-1</f>
        <v>0.54488634462894558</v>
      </c>
      <c r="G4" s="148" t="s">
        <v>159</v>
      </c>
    </row>
    <row r="5" spans="2:7" ht="21">
      <c r="B5" s="144" t="s">
        <v>176</v>
      </c>
      <c r="C5" s="121">
        <v>530</v>
      </c>
      <c r="D5" s="121">
        <v>1480</v>
      </c>
      <c r="E5" s="142">
        <f t="shared" si="0"/>
        <v>950</v>
      </c>
      <c r="F5" s="136">
        <f t="shared" si="1"/>
        <v>0.22799661357049539</v>
      </c>
      <c r="G5" s="148" t="s">
        <v>161</v>
      </c>
    </row>
    <row r="6" spans="2:7">
      <c r="B6" s="140" t="s">
        <v>177</v>
      </c>
      <c r="C6" s="125">
        <v>500</v>
      </c>
      <c r="D6" s="125">
        <v>1264</v>
      </c>
      <c r="E6" s="143">
        <f t="shared" si="0"/>
        <v>764</v>
      </c>
      <c r="F6" s="137">
        <f t="shared" si="1"/>
        <v>0.20380297955963056</v>
      </c>
      <c r="G6" s="148" t="s">
        <v>157</v>
      </c>
    </row>
    <row r="7" spans="2:7">
      <c r="C7" s="113"/>
      <c r="D7" s="113"/>
      <c r="E7" s="113"/>
      <c r="F7" s="18"/>
    </row>
    <row r="8" spans="2:7">
      <c r="F8" s="18"/>
    </row>
    <row r="9" spans="2:7">
      <c r="C9" s="162" t="s">
        <v>171</v>
      </c>
      <c r="D9" s="162"/>
      <c r="E9" s="163" t="str">
        <f>E2</f>
        <v>Ecart 2025-2030</v>
      </c>
    </row>
    <row r="10" spans="2:7">
      <c r="C10" s="181" t="s">
        <v>178</v>
      </c>
      <c r="D10" s="181"/>
      <c r="E10" s="163">
        <f>E6</f>
        <v>764</v>
      </c>
    </row>
    <row r="11" spans="2:7">
      <c r="C11" s="181" t="s">
        <v>179</v>
      </c>
      <c r="D11" s="181"/>
      <c r="E11" s="163">
        <f>E4</f>
        <v>780</v>
      </c>
    </row>
    <row r="12" spans="2:7">
      <c r="C12" s="181" t="s">
        <v>180</v>
      </c>
      <c r="D12" s="181"/>
      <c r="E12" s="163">
        <f>E3</f>
        <v>700.43898539186227</v>
      </c>
    </row>
  </sheetData>
  <mergeCells count="3">
    <mergeCell ref="C10:D10"/>
    <mergeCell ref="C12:D12"/>
    <mergeCell ref="C11:D11"/>
  </mergeCells>
  <pageMargins left="0.7" right="0.7" top="0.75" bottom="0.75" header="0.3" footer="0.3"/>
  <pageSetup paperSize="9" orientation="portrait" r:id="rId1"/>
  <headerFooter>
    <oddFooter>&amp;C_x000D_&amp;1#&amp;"Calibri"&amp;10&amp;KFF0000 Document Restreint - Interne &amp; Partenaire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08E97-D16B-4E87-AD82-D9011AEC7684}">
  <dimension ref="I2:L13"/>
  <sheetViews>
    <sheetView zoomScale="90" zoomScaleNormal="90" workbookViewId="0">
      <selection activeCell="I2" sqref="I2"/>
    </sheetView>
  </sheetViews>
  <sheetFormatPr defaultColWidth="10.85546875" defaultRowHeight="14.45"/>
  <sheetData>
    <row r="2" spans="9:12">
      <c r="I2" s="145" t="s">
        <v>159</v>
      </c>
      <c r="J2" s="145" t="s">
        <v>181</v>
      </c>
      <c r="K2" s="145">
        <v>2025</v>
      </c>
      <c r="L2" s="145">
        <v>2030</v>
      </c>
    </row>
    <row r="3" spans="9:12">
      <c r="I3" s="182" t="s">
        <v>182</v>
      </c>
      <c r="J3" s="145" t="s">
        <v>183</v>
      </c>
      <c r="K3" s="145">
        <v>20</v>
      </c>
      <c r="L3" s="145">
        <v>20</v>
      </c>
    </row>
    <row r="4" spans="9:12">
      <c r="I4" s="182"/>
      <c r="J4" s="145" t="s">
        <v>184</v>
      </c>
      <c r="K4" s="145">
        <v>18</v>
      </c>
      <c r="L4" s="145">
        <v>37</v>
      </c>
    </row>
    <row r="5" spans="9:12">
      <c r="I5" s="182"/>
      <c r="J5" s="145" t="s">
        <v>185</v>
      </c>
      <c r="K5" s="145">
        <f>SUM(K3:K4)</f>
        <v>38</v>
      </c>
      <c r="L5" s="145">
        <f>SUM(L3:L4)</f>
        <v>57</v>
      </c>
    </row>
    <row r="6" spans="9:12">
      <c r="I6" s="182" t="s">
        <v>186</v>
      </c>
      <c r="J6" s="145" t="s">
        <v>183</v>
      </c>
      <c r="K6" s="145">
        <v>47</v>
      </c>
      <c r="L6" s="145">
        <v>407</v>
      </c>
    </row>
    <row r="7" spans="9:12">
      <c r="I7" s="182"/>
      <c r="J7" s="145" t="s">
        <v>184</v>
      </c>
      <c r="K7" s="145">
        <v>15</v>
      </c>
      <c r="L7" s="145">
        <v>416</v>
      </c>
    </row>
    <row r="8" spans="9:12">
      <c r="I8" s="182"/>
      <c r="J8" s="145" t="s">
        <v>185</v>
      </c>
      <c r="K8" s="145">
        <f>SUM(K6:K7)</f>
        <v>62</v>
      </c>
      <c r="L8" s="145">
        <f>SUM(L6:L7)</f>
        <v>823</v>
      </c>
    </row>
    <row r="9" spans="9:12">
      <c r="I9" s="146" t="s">
        <v>185</v>
      </c>
      <c r="J9" s="145" t="s">
        <v>185</v>
      </c>
      <c r="K9" s="145">
        <f>SUM(K5,K8)</f>
        <v>100</v>
      </c>
      <c r="L9" s="145">
        <f>SUM(L5,L8)</f>
        <v>880</v>
      </c>
    </row>
    <row r="10" spans="9:12">
      <c r="I10" s="113"/>
      <c r="J10" s="145" t="s">
        <v>187</v>
      </c>
      <c r="K10" s="147">
        <f>K5/K9</f>
        <v>0.38</v>
      </c>
      <c r="L10" s="147">
        <f>L5/L9</f>
        <v>6.4772727272727273E-2</v>
      </c>
    </row>
    <row r="11" spans="9:12">
      <c r="I11" s="113"/>
      <c r="J11" s="145" t="s">
        <v>188</v>
      </c>
      <c r="K11" s="147">
        <f>K8/K9</f>
        <v>0.62</v>
      </c>
      <c r="L11" s="147">
        <f>L8/L9</f>
        <v>0.93522727272727268</v>
      </c>
    </row>
    <row r="12" spans="9:12">
      <c r="I12" s="113"/>
      <c r="J12" s="145" t="s">
        <v>189</v>
      </c>
      <c r="K12" s="147">
        <f>K7/K9</f>
        <v>0.15</v>
      </c>
      <c r="L12" s="147">
        <f>L7/L9</f>
        <v>0.47272727272727272</v>
      </c>
    </row>
    <row r="13" spans="9:12">
      <c r="I13" s="113"/>
      <c r="J13" s="113"/>
      <c r="K13" s="113"/>
      <c r="L13" s="113"/>
    </row>
  </sheetData>
  <mergeCells count="2">
    <mergeCell ref="I3:I5"/>
    <mergeCell ref="I6:I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249ac2a-b211-4fea-a23e-058f661af758">
      <Terms xmlns="http://schemas.microsoft.com/office/infopath/2007/PartnerControls"/>
    </lcf76f155ced4ddcb4097134ff3c332f>
    <TaxCatchAll xmlns="8f1b8a44-2e81-425d-8025-2e5e0436f2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F8D0E12706CA4F88F078CAAF1F0285" ma:contentTypeVersion="13" ma:contentTypeDescription="Crée un document." ma:contentTypeScope="" ma:versionID="65e44b94b80c847526fb1aad9e5e7274">
  <xsd:schema xmlns:xsd="http://www.w3.org/2001/XMLSchema" xmlns:xs="http://www.w3.org/2001/XMLSchema" xmlns:p="http://schemas.microsoft.com/office/2006/metadata/properties" xmlns:ns2="e249ac2a-b211-4fea-a23e-058f661af758" xmlns:ns3="8f1b8a44-2e81-425d-8025-2e5e0436f25e" targetNamespace="http://schemas.microsoft.com/office/2006/metadata/properties" ma:root="true" ma:fieldsID="55ef6f2f567e5000964d2f8daa3d1dd4" ns2:_="" ns3:_="">
    <xsd:import namespace="e249ac2a-b211-4fea-a23e-058f661af758"/>
    <xsd:import namespace="8f1b8a44-2e81-425d-8025-2e5e0436f2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49ac2a-b211-4fea-a23e-058f661af7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9c47289d-44d4-4518-8531-d864f6d3e1e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1b8a44-2e81-425d-8025-2e5e0436f25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8f2c3c-97c3-401f-9e00-dc202c827de0}" ma:internalName="TaxCatchAll" ma:showField="CatchAllData" ma:web="8f1b8a44-2e81-425d-8025-2e5e0436f2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EBAAEB-FBBF-4A0D-88A0-176F338D5B59}"/>
</file>

<file path=customXml/itemProps2.xml><?xml version="1.0" encoding="utf-8"?>
<ds:datastoreItem xmlns:ds="http://schemas.openxmlformats.org/officeDocument/2006/customXml" ds:itemID="{4FA5E47C-B640-4D86-A78F-C0EACF799946}"/>
</file>

<file path=customXml/itemProps3.xml><?xml version="1.0" encoding="utf-8"?>
<ds:datastoreItem xmlns:ds="http://schemas.openxmlformats.org/officeDocument/2006/customXml" ds:itemID="{D547363E-0678-4B35-AB06-E50CFDB246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 TSP</dc:creator>
  <cp:keywords/>
  <dc:description/>
  <cp:lastModifiedBy>Lucas Scaltritti</cp:lastModifiedBy>
  <cp:revision>2</cp:revision>
  <dcterms:created xsi:type="dcterms:W3CDTF">2021-12-10T09:09:31Z</dcterms:created>
  <dcterms:modified xsi:type="dcterms:W3CDTF">2025-10-03T14:38:21Z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d2f0e56-4929-42e9-af82-21133e349888_Enabled">
    <vt:lpwstr>true</vt:lpwstr>
  </property>
  <property fmtid="{D5CDD505-2E9C-101B-9397-08002B2CF9AE}" pid="3" name="MSIP_Label_8d2f0e56-4929-42e9-af82-21133e349888_SetDate">
    <vt:lpwstr>2025-06-27T13:23:46Z</vt:lpwstr>
  </property>
  <property fmtid="{D5CDD505-2E9C-101B-9397-08002B2CF9AE}" pid="4" name="MSIP_Label_8d2f0e56-4929-42e9-af82-21133e349888_Method">
    <vt:lpwstr>Standard</vt:lpwstr>
  </property>
  <property fmtid="{D5CDD505-2E9C-101B-9397-08002B2CF9AE}" pid="5" name="MSIP_Label_8d2f0e56-4929-42e9-af82-21133e349888_Name">
    <vt:lpwstr>C1 - RESTREINT</vt:lpwstr>
  </property>
  <property fmtid="{D5CDD505-2E9C-101B-9397-08002B2CF9AE}" pid="6" name="MSIP_Label_8d2f0e56-4929-42e9-af82-21133e349888_SiteId">
    <vt:lpwstr>5bb7bd72-3bd8-475a-8abc-d1ee40291b32</vt:lpwstr>
  </property>
  <property fmtid="{D5CDD505-2E9C-101B-9397-08002B2CF9AE}" pid="7" name="MSIP_Label_8d2f0e56-4929-42e9-af82-21133e349888_ActionId">
    <vt:lpwstr>f0dad722-f66e-4db1-abf5-2f57d733734d</vt:lpwstr>
  </property>
  <property fmtid="{D5CDD505-2E9C-101B-9397-08002B2CF9AE}" pid="8" name="MSIP_Label_8d2f0e56-4929-42e9-af82-21133e349888_ContentBits">
    <vt:lpwstr>2</vt:lpwstr>
  </property>
  <property fmtid="{D5CDD505-2E9C-101B-9397-08002B2CF9AE}" pid="9" name="MSIP_Label_8d2f0e56-4929-42e9-af82-21133e349888_Tag">
    <vt:lpwstr>10, 3, 0, 1</vt:lpwstr>
  </property>
  <property fmtid="{D5CDD505-2E9C-101B-9397-08002B2CF9AE}" pid="10" name="ContentTypeId">
    <vt:lpwstr>0x01010059F8D0E12706CA4F88F078CAAF1F0285</vt:lpwstr>
  </property>
  <property fmtid="{D5CDD505-2E9C-101B-9397-08002B2CF9AE}" pid="11" name="MediaServiceImageTags">
    <vt:lpwstr/>
  </property>
</Properties>
</file>