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SP_User\Nextcloud\Projets\Programme Numérique\4 - Projets\2024 - Réseaux\8 - Communication\2024_03_28 - Fichiers pour publication\Réseaux\Materials\"/>
    </mc:Choice>
  </mc:AlternateContent>
  <xr:revisionPtr revIDLastSave="0" documentId="13_ncr:1_{F4933041-C774-4500-A311-A5B48D9DA8D9}" xr6:coauthVersionLast="47" xr6:coauthVersionMax="47" xr10:uidLastSave="{00000000-0000-0000-0000-000000000000}"/>
  <bookViews>
    <workbookView xWindow="-110" yWindow="-110" windowWidth="19420" windowHeight="10300" tabRatio="712" firstSheet="2" activeTab="5" xr2:uid="{00000000-000D-0000-FFFF-FFFF00000000}"/>
  </bookViews>
  <sheets>
    <sheet name="Scenario and traffic names" sheetId="16" r:id="rId1"/>
    <sheet name="Traffic scenarios" sheetId="13" r:id="rId2"/>
    <sheet name="1 - Electricity (use)" sheetId="2" r:id="rId3"/>
    <sheet name="1 - Embodied emissions (stock)" sheetId="17" r:id="rId4"/>
    <sheet name="1 - Embodied emissions (flux)" sheetId="18" r:id="rId5"/>
    <sheet name="1 - Emissions (all)" sheetId="15" r:id="rId6"/>
    <sheet name="2 - Electricity (use)" sheetId="21" r:id="rId7"/>
    <sheet name="2 - Embodied emissions (stock)" sheetId="22" r:id="rId8"/>
    <sheet name="2 - Embodied emissions (flux)" sheetId="23" r:id="rId9"/>
    <sheet name="2 - Emissions (all)" sheetId="24" r:id="rId10"/>
    <sheet name="Graphique synthèse" sheetId="37" r:id="rId11"/>
    <sheet name="3 - Electricity (use)" sheetId="25" r:id="rId12"/>
    <sheet name="3 - Embodied emissions (stock)" sheetId="26" r:id="rId13"/>
    <sheet name="3 - Embodied emissions (flux)" sheetId="27" r:id="rId14"/>
    <sheet name="3 - Emissions (all)" sheetId="28" r:id="rId15"/>
    <sheet name="FE" sheetId="19" r:id="rId16"/>
    <sheet name="References" sheetId="20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5" l="1"/>
  <c r="E28" i="25"/>
  <c r="E27" i="25"/>
  <c r="D27" i="25"/>
  <c r="O50" i="13"/>
  <c r="O51" i="13"/>
  <c r="O52" i="13"/>
  <c r="O53" i="13"/>
  <c r="O54" i="13"/>
  <c r="O55" i="13"/>
  <c r="O56" i="13"/>
  <c r="O57" i="13"/>
  <c r="O58" i="13"/>
  <c r="O59" i="13"/>
  <c r="O60" i="13"/>
  <c r="O61" i="13"/>
  <c r="O49" i="13"/>
  <c r="U16" i="13"/>
  <c r="U15" i="13"/>
  <c r="P16" i="13"/>
  <c r="P15" i="13"/>
  <c r="U18" i="13"/>
  <c r="U19" i="13"/>
  <c r="U20" i="13"/>
  <c r="U21" i="13"/>
  <c r="U22" i="13"/>
  <c r="U23" i="13"/>
  <c r="U24" i="13"/>
  <c r="U25" i="13"/>
  <c r="U26" i="13"/>
  <c r="U27" i="13"/>
  <c r="U17" i="13"/>
  <c r="P18" i="13"/>
  <c r="P19" i="13"/>
  <c r="P20" i="13"/>
  <c r="P21" i="13"/>
  <c r="P22" i="13"/>
  <c r="P23" i="13"/>
  <c r="P24" i="13"/>
  <c r="P25" i="13"/>
  <c r="P26" i="13"/>
  <c r="P27" i="13"/>
  <c r="P17" i="13"/>
  <c r="B4" i="27"/>
  <c r="C4" i="27"/>
  <c r="D4" i="27"/>
  <c r="B5" i="27"/>
  <c r="C5" i="27"/>
  <c r="D5" i="27"/>
  <c r="B6" i="27"/>
  <c r="C6" i="27"/>
  <c r="D6" i="27"/>
  <c r="B7" i="27"/>
  <c r="C7" i="27"/>
  <c r="D7" i="27"/>
  <c r="B8" i="27"/>
  <c r="C8" i="27"/>
  <c r="D8" i="27"/>
  <c r="B9" i="27"/>
  <c r="C9" i="27"/>
  <c r="D9" i="27"/>
  <c r="B10" i="27"/>
  <c r="C10" i="27"/>
  <c r="D10" i="27"/>
  <c r="B11" i="27"/>
  <c r="C11" i="27"/>
  <c r="D11" i="27"/>
  <c r="B12" i="27"/>
  <c r="C12" i="27"/>
  <c r="D12" i="27"/>
  <c r="B13" i="27"/>
  <c r="C13" i="27"/>
  <c r="D13" i="27"/>
  <c r="B14" i="27"/>
  <c r="C14" i="27"/>
  <c r="D14" i="27"/>
  <c r="B15" i="27"/>
  <c r="C15" i="27"/>
  <c r="D15" i="27"/>
  <c r="B16" i="27"/>
  <c r="C16" i="27"/>
  <c r="D16" i="27"/>
  <c r="B17" i="27"/>
  <c r="C17" i="27"/>
  <c r="D17" i="27"/>
  <c r="B18" i="27"/>
  <c r="C18" i="27"/>
  <c r="D18" i="27"/>
  <c r="B19" i="27"/>
  <c r="C19" i="27"/>
  <c r="D19" i="27"/>
  <c r="B20" i="27"/>
  <c r="C20" i="27"/>
  <c r="D20" i="27"/>
  <c r="B21" i="27"/>
  <c r="C21" i="27"/>
  <c r="D21" i="27"/>
  <c r="B22" i="27"/>
  <c r="C22" i="27"/>
  <c r="D22" i="27"/>
  <c r="B23" i="27"/>
  <c r="C23" i="27"/>
  <c r="D23" i="27"/>
  <c r="B24" i="27"/>
  <c r="C24" i="27"/>
  <c r="D24" i="27"/>
  <c r="B25" i="27"/>
  <c r="C25" i="27"/>
  <c r="D25" i="27"/>
  <c r="B26" i="27"/>
  <c r="C26" i="27"/>
  <c r="D26" i="27"/>
  <c r="D3" i="27"/>
  <c r="C3" i="27"/>
  <c r="B3" i="27"/>
  <c r="B4" i="26"/>
  <c r="C4" i="26"/>
  <c r="D4" i="26"/>
  <c r="B5" i="26"/>
  <c r="C5" i="26"/>
  <c r="D5" i="26"/>
  <c r="B6" i="26"/>
  <c r="C6" i="26"/>
  <c r="D6" i="26"/>
  <c r="B7" i="26"/>
  <c r="C7" i="26"/>
  <c r="D7" i="26"/>
  <c r="B8" i="26"/>
  <c r="C8" i="26"/>
  <c r="D8" i="26"/>
  <c r="B9" i="26"/>
  <c r="C9" i="26"/>
  <c r="D9" i="26"/>
  <c r="B10" i="26"/>
  <c r="C10" i="26"/>
  <c r="D10" i="26"/>
  <c r="B11" i="26"/>
  <c r="C11" i="26"/>
  <c r="D11" i="26"/>
  <c r="B12" i="26"/>
  <c r="C12" i="26"/>
  <c r="D12" i="26"/>
  <c r="B13" i="26"/>
  <c r="C13" i="26"/>
  <c r="D13" i="26"/>
  <c r="B14" i="26"/>
  <c r="C14" i="26"/>
  <c r="D14" i="26"/>
  <c r="B15" i="26"/>
  <c r="C15" i="26"/>
  <c r="D15" i="26"/>
  <c r="B16" i="26"/>
  <c r="C16" i="26"/>
  <c r="D16" i="26"/>
  <c r="B17" i="26"/>
  <c r="C17" i="26"/>
  <c r="D17" i="26"/>
  <c r="B18" i="26"/>
  <c r="C18" i="26"/>
  <c r="D18" i="26"/>
  <c r="B19" i="26"/>
  <c r="C19" i="26"/>
  <c r="D19" i="26"/>
  <c r="B20" i="26"/>
  <c r="C20" i="26"/>
  <c r="D20" i="26"/>
  <c r="B21" i="26"/>
  <c r="C21" i="26"/>
  <c r="D21" i="26"/>
  <c r="B22" i="26"/>
  <c r="C22" i="26"/>
  <c r="D22" i="26"/>
  <c r="B23" i="26"/>
  <c r="C23" i="26"/>
  <c r="D23" i="26"/>
  <c r="B24" i="26"/>
  <c r="C24" i="26"/>
  <c r="D24" i="26"/>
  <c r="B25" i="26"/>
  <c r="C25" i="26"/>
  <c r="D25" i="26"/>
  <c r="B26" i="26"/>
  <c r="C26" i="26"/>
  <c r="D26" i="26"/>
  <c r="D3" i="26"/>
  <c r="C3" i="26"/>
  <c r="B3" i="26"/>
  <c r="B4" i="25"/>
  <c r="C4" i="25"/>
  <c r="D4" i="25"/>
  <c r="B5" i="25"/>
  <c r="C5" i="25"/>
  <c r="D5" i="25"/>
  <c r="B6" i="25"/>
  <c r="C6" i="25"/>
  <c r="D6" i="25"/>
  <c r="B7" i="25"/>
  <c r="C7" i="25"/>
  <c r="D7" i="25"/>
  <c r="B8" i="25"/>
  <c r="C8" i="25"/>
  <c r="D8" i="25"/>
  <c r="B9" i="25"/>
  <c r="C9" i="25"/>
  <c r="D9" i="25"/>
  <c r="B10" i="25"/>
  <c r="C10" i="25"/>
  <c r="D10" i="25"/>
  <c r="B11" i="25"/>
  <c r="C11" i="25"/>
  <c r="D11" i="25"/>
  <c r="B12" i="25"/>
  <c r="C12" i="25"/>
  <c r="D12" i="25"/>
  <c r="B13" i="25"/>
  <c r="C13" i="25"/>
  <c r="D13" i="25"/>
  <c r="B14" i="25"/>
  <c r="C14" i="25"/>
  <c r="D14" i="25"/>
  <c r="B15" i="25"/>
  <c r="C15" i="25"/>
  <c r="D15" i="25"/>
  <c r="B16" i="25"/>
  <c r="C16" i="25"/>
  <c r="D16" i="25"/>
  <c r="B17" i="25"/>
  <c r="C17" i="25"/>
  <c r="D17" i="25"/>
  <c r="B18" i="25"/>
  <c r="C18" i="25"/>
  <c r="D18" i="25"/>
  <c r="B19" i="25"/>
  <c r="C19" i="25"/>
  <c r="D19" i="25"/>
  <c r="B20" i="25"/>
  <c r="C20" i="25"/>
  <c r="D20" i="25"/>
  <c r="B21" i="25"/>
  <c r="C21" i="25"/>
  <c r="D21" i="25"/>
  <c r="B22" i="25"/>
  <c r="C22" i="25"/>
  <c r="D22" i="25"/>
  <c r="B23" i="25"/>
  <c r="C23" i="25"/>
  <c r="D23" i="25"/>
  <c r="B24" i="25"/>
  <c r="C24" i="25"/>
  <c r="D24" i="25"/>
  <c r="B25" i="25"/>
  <c r="C25" i="25"/>
  <c r="D25" i="25"/>
  <c r="B26" i="25"/>
  <c r="C26" i="25"/>
  <c r="D26" i="25"/>
  <c r="D3" i="25"/>
  <c r="C3" i="25"/>
  <c r="B3" i="25"/>
  <c r="B4" i="23"/>
  <c r="C4" i="23"/>
  <c r="B5" i="23"/>
  <c r="C5" i="23"/>
  <c r="B6" i="23"/>
  <c r="C6" i="23"/>
  <c r="B7" i="23"/>
  <c r="C7" i="23"/>
  <c r="B8" i="23"/>
  <c r="C8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B21" i="23"/>
  <c r="C21" i="23"/>
  <c r="B22" i="23"/>
  <c r="C22" i="23"/>
  <c r="B23" i="23"/>
  <c r="C23" i="23"/>
  <c r="B24" i="23"/>
  <c r="C24" i="23"/>
  <c r="B25" i="23"/>
  <c r="C25" i="23"/>
  <c r="B26" i="23"/>
  <c r="C26" i="23"/>
  <c r="B3" i="23"/>
  <c r="C3" i="23"/>
  <c r="B4" i="22"/>
  <c r="C4" i="22"/>
  <c r="B5" i="22"/>
  <c r="C5" i="22"/>
  <c r="B6" i="22"/>
  <c r="C6" i="22"/>
  <c r="B7" i="22"/>
  <c r="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B21" i="22"/>
  <c r="C21" i="22"/>
  <c r="B22" i="22"/>
  <c r="C22" i="22"/>
  <c r="B23" i="22"/>
  <c r="C23" i="22"/>
  <c r="B24" i="22"/>
  <c r="C24" i="22"/>
  <c r="B25" i="22"/>
  <c r="C25" i="22"/>
  <c r="B26" i="22"/>
  <c r="C26" i="22"/>
  <c r="C3" i="22"/>
  <c r="B3" i="22"/>
  <c r="B4" i="21"/>
  <c r="C4" i="21"/>
  <c r="B5" i="21"/>
  <c r="C5" i="21"/>
  <c r="B6" i="21"/>
  <c r="C6" i="21"/>
  <c r="B7" i="21"/>
  <c r="C7" i="21"/>
  <c r="B8" i="21"/>
  <c r="C8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B21" i="21"/>
  <c r="C21" i="21"/>
  <c r="B22" i="21"/>
  <c r="C22" i="21"/>
  <c r="B23" i="21"/>
  <c r="C23" i="21"/>
  <c r="B24" i="21"/>
  <c r="C24" i="21"/>
  <c r="B25" i="21"/>
  <c r="C25" i="21"/>
  <c r="B26" i="21"/>
  <c r="C26" i="21"/>
  <c r="C3" i="21"/>
  <c r="B3" i="21"/>
  <c r="N4" i="24" l="1"/>
  <c r="O4" i="24"/>
  <c r="N5" i="24"/>
  <c r="O5" i="24"/>
  <c r="N6" i="24"/>
  <c r="O6" i="24"/>
  <c r="N7" i="24"/>
  <c r="O7" i="24"/>
  <c r="N8" i="24"/>
  <c r="O8" i="24"/>
  <c r="N9" i="24"/>
  <c r="O9" i="24"/>
  <c r="N10" i="24"/>
  <c r="O10" i="24"/>
  <c r="N11" i="24"/>
  <c r="O11" i="24"/>
  <c r="N12" i="24"/>
  <c r="O12" i="24"/>
  <c r="N13" i="24"/>
  <c r="O13" i="24"/>
  <c r="N14" i="24"/>
  <c r="O14" i="24"/>
  <c r="N15" i="24"/>
  <c r="O15" i="24"/>
  <c r="N16" i="24"/>
  <c r="O16" i="24"/>
  <c r="N17" i="24"/>
  <c r="O17" i="24"/>
  <c r="N18" i="24"/>
  <c r="O18" i="24"/>
  <c r="N19" i="24"/>
  <c r="O19" i="24"/>
  <c r="N20" i="24"/>
  <c r="O20" i="24"/>
  <c r="N21" i="24"/>
  <c r="O21" i="24"/>
  <c r="N22" i="24"/>
  <c r="O22" i="24"/>
  <c r="N23" i="24"/>
  <c r="O23" i="24"/>
  <c r="N24" i="24"/>
  <c r="O24" i="24"/>
  <c r="N25" i="24"/>
  <c r="O25" i="24"/>
  <c r="N26" i="24"/>
  <c r="O26" i="24"/>
  <c r="O3" i="24"/>
  <c r="N3" i="24"/>
  <c r="I26" i="24"/>
  <c r="J26" i="24"/>
  <c r="I4" i="24"/>
  <c r="J4" i="24"/>
  <c r="I5" i="24"/>
  <c r="J5" i="24"/>
  <c r="I6" i="24"/>
  <c r="J6" i="24"/>
  <c r="I7" i="24"/>
  <c r="J7" i="24"/>
  <c r="I8" i="24"/>
  <c r="J8" i="24"/>
  <c r="I9" i="24"/>
  <c r="J9" i="24"/>
  <c r="I10" i="24"/>
  <c r="J10" i="24"/>
  <c r="I11" i="24"/>
  <c r="J11" i="24"/>
  <c r="I12" i="24"/>
  <c r="J12" i="24"/>
  <c r="I13" i="24"/>
  <c r="J13" i="24"/>
  <c r="I14" i="24"/>
  <c r="J14" i="24"/>
  <c r="I15" i="24"/>
  <c r="J15" i="24"/>
  <c r="I16" i="24"/>
  <c r="J16" i="24"/>
  <c r="I17" i="24"/>
  <c r="J17" i="24"/>
  <c r="I18" i="24"/>
  <c r="J18" i="24"/>
  <c r="I19" i="24"/>
  <c r="J19" i="24"/>
  <c r="I20" i="24"/>
  <c r="J20" i="24"/>
  <c r="I21" i="24"/>
  <c r="J21" i="24"/>
  <c r="I22" i="24"/>
  <c r="J22" i="24"/>
  <c r="I23" i="24"/>
  <c r="J23" i="24"/>
  <c r="I24" i="24"/>
  <c r="J24" i="24"/>
  <c r="I25" i="24"/>
  <c r="J25" i="24"/>
  <c r="J3" i="24"/>
  <c r="I3" i="24"/>
  <c r="D4" i="24"/>
  <c r="E4" i="24"/>
  <c r="D5" i="24"/>
  <c r="E5" i="24"/>
  <c r="D6" i="24"/>
  <c r="E6" i="24"/>
  <c r="D7" i="24"/>
  <c r="E7" i="24"/>
  <c r="D8" i="24"/>
  <c r="E8" i="24"/>
  <c r="D9" i="24"/>
  <c r="E9" i="24"/>
  <c r="D10" i="24"/>
  <c r="E10" i="24"/>
  <c r="D11" i="24"/>
  <c r="E11" i="24"/>
  <c r="D12" i="24"/>
  <c r="E12" i="24"/>
  <c r="D13" i="24"/>
  <c r="E13" i="24"/>
  <c r="D14" i="24"/>
  <c r="E14" i="24"/>
  <c r="D15" i="24"/>
  <c r="E15" i="24"/>
  <c r="D16" i="24"/>
  <c r="E16" i="24"/>
  <c r="D17" i="24"/>
  <c r="E17" i="24"/>
  <c r="D18" i="24"/>
  <c r="E18" i="24"/>
  <c r="D19" i="24"/>
  <c r="E19" i="24"/>
  <c r="D20" i="24"/>
  <c r="E20" i="24"/>
  <c r="D21" i="24"/>
  <c r="E21" i="24"/>
  <c r="D22" i="24"/>
  <c r="E22" i="24"/>
  <c r="D23" i="24"/>
  <c r="E23" i="24"/>
  <c r="D24" i="24"/>
  <c r="E24" i="24"/>
  <c r="D25" i="24"/>
  <c r="E25" i="24"/>
  <c r="D26" i="24"/>
  <c r="E26" i="24"/>
  <c r="E3" i="24"/>
  <c r="D3" i="24"/>
  <c r="AW32" i="13"/>
  <c r="AX32" i="13"/>
  <c r="AI17" i="13"/>
  <c r="AM17" i="13"/>
  <c r="AI18" i="13"/>
  <c r="AM18" i="13"/>
  <c r="AI19" i="13"/>
  <c r="AM19" i="13"/>
  <c r="AI20" i="13"/>
  <c r="AM20" i="13"/>
  <c r="AI21" i="13"/>
  <c r="AM21" i="13"/>
  <c r="AI22" i="13"/>
  <c r="AM22" i="13"/>
  <c r="AI23" i="13"/>
  <c r="AM23" i="13"/>
  <c r="AI24" i="13"/>
  <c r="AM24" i="13"/>
  <c r="AI25" i="13"/>
  <c r="AM25" i="13"/>
  <c r="AI26" i="13"/>
  <c r="AM26" i="13"/>
  <c r="AI27" i="13"/>
  <c r="AM27" i="13"/>
  <c r="AM16" i="13"/>
  <c r="AM15" i="13"/>
  <c r="AI16" i="13"/>
  <c r="AI15" i="13"/>
  <c r="AE18" i="13"/>
  <c r="AE19" i="13"/>
  <c r="AE20" i="13"/>
  <c r="AE21" i="13"/>
  <c r="AE22" i="13"/>
  <c r="AE23" i="13"/>
  <c r="AE24" i="13"/>
  <c r="AE25" i="13"/>
  <c r="AE26" i="13"/>
  <c r="AE27" i="13"/>
  <c r="AE17" i="13"/>
  <c r="AE16" i="13"/>
  <c r="AE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15" i="13"/>
  <c r="AA15" i="13"/>
  <c r="AA5" i="13"/>
  <c r="AC5" i="13"/>
  <c r="AA7" i="13"/>
  <c r="AC7" i="13"/>
  <c r="AA8" i="13"/>
  <c r="AC8" i="13"/>
  <c r="W5" i="13" l="1"/>
  <c r="Y5" i="13"/>
  <c r="W7" i="13"/>
  <c r="Y7" i="13"/>
  <c r="W8" i="13"/>
  <c r="Y8" i="13"/>
  <c r="J12" i="13"/>
  <c r="F29" i="13"/>
  <c r="F30" i="13"/>
  <c r="M2" i="13"/>
  <c r="AR32" i="13" s="1"/>
  <c r="S4" i="28"/>
  <c r="T4" i="28"/>
  <c r="U4" i="28"/>
  <c r="S5" i="28"/>
  <c r="U5" i="28" s="1"/>
  <c r="T5" i="28"/>
  <c r="S6" i="28"/>
  <c r="T6" i="28"/>
  <c r="U6" i="28"/>
  <c r="V6" i="28"/>
  <c r="S7" i="28"/>
  <c r="T7" i="28"/>
  <c r="U7" i="28"/>
  <c r="S8" i="28"/>
  <c r="T8" i="28"/>
  <c r="U8" i="28"/>
  <c r="S9" i="28"/>
  <c r="T9" i="28"/>
  <c r="U9" i="28"/>
  <c r="S10" i="28"/>
  <c r="T10" i="28"/>
  <c r="U10" i="28"/>
  <c r="S11" i="28"/>
  <c r="T11" i="28"/>
  <c r="U11" i="28"/>
  <c r="V11" i="28" s="1"/>
  <c r="S12" i="28"/>
  <c r="T12" i="28"/>
  <c r="V12" i="28" s="1"/>
  <c r="U12" i="28"/>
  <c r="S13" i="28"/>
  <c r="T13" i="28"/>
  <c r="U13" i="28"/>
  <c r="S14" i="28"/>
  <c r="T14" i="28"/>
  <c r="U14" i="28"/>
  <c r="V14" i="28"/>
  <c r="S15" i="28"/>
  <c r="U15" i="28" s="1"/>
  <c r="T15" i="28"/>
  <c r="S16" i="28"/>
  <c r="T16" i="28"/>
  <c r="U16" i="28"/>
  <c r="S17" i="28"/>
  <c r="T17" i="28"/>
  <c r="U17" i="28"/>
  <c r="V17" i="28"/>
  <c r="S18" i="28"/>
  <c r="U18" i="28" s="1"/>
  <c r="T18" i="28"/>
  <c r="S19" i="28"/>
  <c r="U19" i="28" s="1"/>
  <c r="T19" i="28"/>
  <c r="S20" i="28"/>
  <c r="T20" i="28"/>
  <c r="V20" i="28" s="1"/>
  <c r="U20" i="28"/>
  <c r="S21" i="28"/>
  <c r="T21" i="28"/>
  <c r="U21" i="28"/>
  <c r="V21" i="28" s="1"/>
  <c r="S22" i="28"/>
  <c r="U22" i="28" s="1"/>
  <c r="T22" i="28"/>
  <c r="V22" i="28" s="1"/>
  <c r="S23" i="28"/>
  <c r="T23" i="28"/>
  <c r="U23" i="28"/>
  <c r="V23" i="28" s="1"/>
  <c r="S24" i="28"/>
  <c r="T24" i="28"/>
  <c r="V24" i="28" s="1"/>
  <c r="U24" i="28"/>
  <c r="S25" i="28"/>
  <c r="U25" i="28" s="1"/>
  <c r="T25" i="28"/>
  <c r="S26" i="28"/>
  <c r="T26" i="28"/>
  <c r="U26" i="28"/>
  <c r="V26" i="28"/>
  <c r="T3" i="28"/>
  <c r="S3" i="28"/>
  <c r="U3" i="28" s="1"/>
  <c r="V3" i="28" s="1"/>
  <c r="D33" i="24"/>
  <c r="E33" i="24"/>
  <c r="F33" i="24"/>
  <c r="I33" i="24"/>
  <c r="K33" i="24" s="1"/>
  <c r="J33" i="24"/>
  <c r="N33" i="24"/>
  <c r="O33" i="24"/>
  <c r="P33" i="24"/>
  <c r="Q33" i="24"/>
  <c r="D34" i="24"/>
  <c r="F34" i="24" s="1"/>
  <c r="E34" i="24"/>
  <c r="I34" i="24"/>
  <c r="K34" i="24" s="1"/>
  <c r="J34" i="24"/>
  <c r="N34" i="24"/>
  <c r="P34" i="24" s="1"/>
  <c r="O34" i="24"/>
  <c r="D35" i="24"/>
  <c r="F35" i="24" s="1"/>
  <c r="E35" i="24"/>
  <c r="I35" i="24"/>
  <c r="J35" i="24"/>
  <c r="K35" i="24"/>
  <c r="L35" i="24" s="1"/>
  <c r="N35" i="24"/>
  <c r="P35" i="24" s="1"/>
  <c r="O35" i="24"/>
  <c r="D36" i="24"/>
  <c r="F36" i="24" s="1"/>
  <c r="E36" i="24"/>
  <c r="I36" i="24"/>
  <c r="K36" i="24" s="1"/>
  <c r="J36" i="24"/>
  <c r="N36" i="24"/>
  <c r="O36" i="24"/>
  <c r="P36" i="24"/>
  <c r="Q36" i="24"/>
  <c r="D37" i="24"/>
  <c r="E37" i="24"/>
  <c r="F37" i="24"/>
  <c r="I37" i="24"/>
  <c r="K37" i="24" s="1"/>
  <c r="J37" i="24"/>
  <c r="N37" i="24"/>
  <c r="O37" i="24"/>
  <c r="Q37" i="24" s="1"/>
  <c r="P37" i="24"/>
  <c r="D38" i="24"/>
  <c r="E38" i="24"/>
  <c r="F38" i="24"/>
  <c r="I38" i="24"/>
  <c r="J38" i="24"/>
  <c r="K38" i="24"/>
  <c r="N38" i="24"/>
  <c r="O38" i="24"/>
  <c r="P38" i="24"/>
  <c r="Q38" i="24"/>
  <c r="D39" i="24"/>
  <c r="F39" i="24" s="1"/>
  <c r="E39" i="24"/>
  <c r="I39" i="24"/>
  <c r="J39" i="24"/>
  <c r="K39" i="24"/>
  <c r="L39" i="24" s="1"/>
  <c r="N39" i="24"/>
  <c r="P39" i="24" s="1"/>
  <c r="O39" i="24"/>
  <c r="D40" i="24"/>
  <c r="F40" i="24" s="1"/>
  <c r="E40" i="24"/>
  <c r="I40" i="24"/>
  <c r="K40" i="24" s="1"/>
  <c r="J40" i="24"/>
  <c r="N40" i="24"/>
  <c r="P40" i="24" s="1"/>
  <c r="O40" i="24"/>
  <c r="D41" i="24"/>
  <c r="E41" i="24"/>
  <c r="F41" i="24"/>
  <c r="I41" i="24"/>
  <c r="K41" i="24" s="1"/>
  <c r="J41" i="24"/>
  <c r="N41" i="24"/>
  <c r="O41" i="24"/>
  <c r="P41" i="24"/>
  <c r="D42" i="24"/>
  <c r="F42" i="24" s="1"/>
  <c r="E42" i="24"/>
  <c r="I42" i="24"/>
  <c r="K42" i="24" s="1"/>
  <c r="J42" i="24"/>
  <c r="N42" i="24"/>
  <c r="P42" i="24" s="1"/>
  <c r="O42" i="24"/>
  <c r="D43" i="24"/>
  <c r="F43" i="24" s="1"/>
  <c r="E43" i="24"/>
  <c r="I43" i="24"/>
  <c r="J43" i="24"/>
  <c r="K43" i="24"/>
  <c r="L43" i="24" s="1"/>
  <c r="N43" i="24"/>
  <c r="O43" i="24"/>
  <c r="P43" i="24"/>
  <c r="D44" i="24"/>
  <c r="E44" i="24"/>
  <c r="F44" i="24"/>
  <c r="I44" i="24"/>
  <c r="J44" i="24"/>
  <c r="K44" i="24"/>
  <c r="N44" i="24"/>
  <c r="O44" i="24"/>
  <c r="P44" i="24"/>
  <c r="Q44" i="24"/>
  <c r="D45" i="24"/>
  <c r="F45" i="24" s="1"/>
  <c r="E45" i="24"/>
  <c r="I45" i="24"/>
  <c r="J45" i="24"/>
  <c r="K45" i="24"/>
  <c r="N45" i="24"/>
  <c r="P45" i="24" s="1"/>
  <c r="O45" i="24"/>
  <c r="D46" i="24"/>
  <c r="E46" i="24"/>
  <c r="F46" i="24"/>
  <c r="I46" i="24"/>
  <c r="K46" i="24" s="1"/>
  <c r="J46" i="24"/>
  <c r="N46" i="24"/>
  <c r="P46" i="24" s="1"/>
  <c r="O46" i="24"/>
  <c r="D47" i="24"/>
  <c r="E47" i="24"/>
  <c r="F47" i="24"/>
  <c r="I47" i="24"/>
  <c r="J47" i="24"/>
  <c r="K47" i="24"/>
  <c r="L47" i="24"/>
  <c r="N47" i="24"/>
  <c r="O47" i="24"/>
  <c r="P47" i="24"/>
  <c r="D48" i="24"/>
  <c r="F48" i="24" s="1"/>
  <c r="E48" i="24"/>
  <c r="I48" i="24"/>
  <c r="K48" i="24" s="1"/>
  <c r="J48" i="24"/>
  <c r="N48" i="24"/>
  <c r="O48" i="24"/>
  <c r="P48" i="24"/>
  <c r="D49" i="24"/>
  <c r="F49" i="24" s="1"/>
  <c r="E49" i="24"/>
  <c r="I49" i="24"/>
  <c r="K49" i="24" s="1"/>
  <c r="J49" i="24"/>
  <c r="N49" i="24"/>
  <c r="O49" i="24"/>
  <c r="P49" i="24"/>
  <c r="D50" i="24"/>
  <c r="E50" i="24"/>
  <c r="F50" i="24"/>
  <c r="I50" i="24"/>
  <c r="J50" i="24"/>
  <c r="K50" i="24"/>
  <c r="L50" i="24" s="1"/>
  <c r="N50" i="24"/>
  <c r="O50" i="24"/>
  <c r="P50" i="24"/>
  <c r="D51" i="24"/>
  <c r="F51" i="24" s="1"/>
  <c r="E51" i="24"/>
  <c r="I51" i="24"/>
  <c r="K51" i="24" s="1"/>
  <c r="J51" i="24"/>
  <c r="N51" i="24"/>
  <c r="O51" i="24"/>
  <c r="P51" i="24"/>
  <c r="Q51" i="24"/>
  <c r="D52" i="24"/>
  <c r="E52" i="24"/>
  <c r="F52" i="24"/>
  <c r="I52" i="24"/>
  <c r="K52" i="24" s="1"/>
  <c r="J52" i="24"/>
  <c r="N52" i="24"/>
  <c r="P52" i="24" s="1"/>
  <c r="O52" i="24"/>
  <c r="D53" i="24"/>
  <c r="F53" i="24" s="1"/>
  <c r="E53" i="24"/>
  <c r="I53" i="24"/>
  <c r="K53" i="24" s="1"/>
  <c r="J53" i="24"/>
  <c r="N53" i="24"/>
  <c r="O53" i="24"/>
  <c r="Q53" i="24" s="1"/>
  <c r="P53" i="24"/>
  <c r="D54" i="24"/>
  <c r="F54" i="24" s="1"/>
  <c r="E54" i="24"/>
  <c r="I54" i="24"/>
  <c r="K54" i="24" s="1"/>
  <c r="J54" i="24"/>
  <c r="N54" i="24"/>
  <c r="O54" i="24"/>
  <c r="P54" i="24"/>
  <c r="Q54" i="24"/>
  <c r="D55" i="24"/>
  <c r="E55" i="24"/>
  <c r="F55" i="24"/>
  <c r="I55" i="24"/>
  <c r="K55" i="24" s="1"/>
  <c r="J55" i="24"/>
  <c r="N55" i="24"/>
  <c r="P55" i="24" s="1"/>
  <c r="O55" i="24"/>
  <c r="O32" i="24"/>
  <c r="J32" i="24"/>
  <c r="E32" i="24"/>
  <c r="N32" i="24"/>
  <c r="P32" i="24" s="1"/>
  <c r="I32" i="24"/>
  <c r="K32" i="24" s="1"/>
  <c r="D32" i="24"/>
  <c r="F32" i="24" s="1"/>
  <c r="N30" i="24"/>
  <c r="I30" i="24"/>
  <c r="D30" i="24"/>
  <c r="G2" i="23"/>
  <c r="F2" i="23"/>
  <c r="E2" i="23"/>
  <c r="E2" i="22"/>
  <c r="F2" i="22"/>
  <c r="G2" i="22"/>
  <c r="G2" i="21"/>
  <c r="F2" i="21"/>
  <c r="E2" i="21"/>
  <c r="E15" i="16"/>
  <c r="E2" i="25" s="1"/>
  <c r="E14" i="16"/>
  <c r="D2" i="25" s="1"/>
  <c r="E13" i="16"/>
  <c r="I1" i="28" s="1"/>
  <c r="E12" i="16"/>
  <c r="D1" i="28" s="1"/>
  <c r="D14" i="16"/>
  <c r="D12" i="16"/>
  <c r="D13" i="16"/>
  <c r="C2" i="23" s="1"/>
  <c r="C14" i="16"/>
  <c r="C13" i="16"/>
  <c r="C12" i="16"/>
  <c r="B29" i="28"/>
  <c r="B22" i="28" s="1"/>
  <c r="O26" i="28"/>
  <c r="N26" i="28"/>
  <c r="P26" i="28" s="1"/>
  <c r="J26" i="28"/>
  <c r="I26" i="28"/>
  <c r="K26" i="28" s="1"/>
  <c r="F26" i="28"/>
  <c r="E26" i="28"/>
  <c r="G26" i="28" s="1"/>
  <c r="D26" i="28"/>
  <c r="B26" i="28"/>
  <c r="O25" i="28"/>
  <c r="N25" i="28"/>
  <c r="J25" i="28"/>
  <c r="I25" i="28"/>
  <c r="E25" i="28"/>
  <c r="D25" i="28"/>
  <c r="O24" i="28"/>
  <c r="N24" i="28"/>
  <c r="J24" i="28"/>
  <c r="I24" i="28"/>
  <c r="E24" i="28"/>
  <c r="D24" i="28"/>
  <c r="O23" i="28"/>
  <c r="N23" i="28"/>
  <c r="J23" i="28"/>
  <c r="I23" i="28"/>
  <c r="E23" i="28"/>
  <c r="D23" i="28"/>
  <c r="O22" i="28"/>
  <c r="N22" i="28"/>
  <c r="P22" i="28" s="1"/>
  <c r="J22" i="28"/>
  <c r="I22" i="28"/>
  <c r="E22" i="28"/>
  <c r="D22" i="28"/>
  <c r="F22" i="28" s="1"/>
  <c r="O21" i="28"/>
  <c r="N21" i="28"/>
  <c r="J21" i="28"/>
  <c r="I21" i="28"/>
  <c r="E21" i="28"/>
  <c r="D21" i="28"/>
  <c r="O20" i="28"/>
  <c r="N20" i="28"/>
  <c r="J20" i="28"/>
  <c r="I20" i="28"/>
  <c r="E20" i="28"/>
  <c r="D20" i="28"/>
  <c r="O19" i="28"/>
  <c r="N19" i="28"/>
  <c r="J19" i="28"/>
  <c r="I19" i="28"/>
  <c r="E19" i="28"/>
  <c r="D19" i="28"/>
  <c r="O18" i="28"/>
  <c r="N18" i="28"/>
  <c r="J18" i="28"/>
  <c r="I18" i="28"/>
  <c r="E18" i="28"/>
  <c r="D18" i="28"/>
  <c r="O17" i="28"/>
  <c r="N17" i="28"/>
  <c r="J17" i="28"/>
  <c r="I17" i="28"/>
  <c r="E17" i="28"/>
  <c r="D17" i="28"/>
  <c r="O16" i="28"/>
  <c r="N16" i="28"/>
  <c r="J16" i="28"/>
  <c r="I16" i="28"/>
  <c r="K16" i="28" s="1"/>
  <c r="E16" i="28"/>
  <c r="D16" i="28"/>
  <c r="F16" i="28" s="1"/>
  <c r="B16" i="28"/>
  <c r="O15" i="28"/>
  <c r="N15" i="28"/>
  <c r="J15" i="28"/>
  <c r="I15" i="28"/>
  <c r="E15" i="28"/>
  <c r="D15" i="28"/>
  <c r="O14" i="28"/>
  <c r="N14" i="28"/>
  <c r="J14" i="28"/>
  <c r="I14" i="28"/>
  <c r="E14" i="28"/>
  <c r="D14" i="28"/>
  <c r="O13" i="28"/>
  <c r="N13" i="28"/>
  <c r="J13" i="28"/>
  <c r="I13" i="28"/>
  <c r="E13" i="28"/>
  <c r="D13" i="28"/>
  <c r="O12" i="28"/>
  <c r="N12" i="28"/>
  <c r="J12" i="28"/>
  <c r="I12" i="28"/>
  <c r="E12" i="28"/>
  <c r="D12" i="28"/>
  <c r="O11" i="28"/>
  <c r="N11" i="28"/>
  <c r="P11" i="28" s="1"/>
  <c r="J11" i="28"/>
  <c r="I11" i="28"/>
  <c r="K11" i="28" s="1"/>
  <c r="E11" i="28"/>
  <c r="D11" i="28"/>
  <c r="F11" i="28" s="1"/>
  <c r="G11" i="28" s="1"/>
  <c r="B11" i="28"/>
  <c r="B28" i="28" s="1"/>
  <c r="O10" i="28"/>
  <c r="N10" i="28"/>
  <c r="J10" i="28"/>
  <c r="I10" i="28"/>
  <c r="E10" i="28"/>
  <c r="D10" i="28"/>
  <c r="O9" i="28"/>
  <c r="N9" i="28"/>
  <c r="J9" i="28"/>
  <c r="I9" i="28"/>
  <c r="E9" i="28"/>
  <c r="D9" i="28"/>
  <c r="O8" i="28"/>
  <c r="N8" i="28"/>
  <c r="J8" i="28"/>
  <c r="I8" i="28"/>
  <c r="E8" i="28"/>
  <c r="D8" i="28"/>
  <c r="O7" i="28"/>
  <c r="N7" i="28"/>
  <c r="J7" i="28"/>
  <c r="I7" i="28"/>
  <c r="E7" i="28"/>
  <c r="D7" i="28"/>
  <c r="O6" i="28"/>
  <c r="N6" i="28"/>
  <c r="J6" i="28"/>
  <c r="I6" i="28"/>
  <c r="E6" i="28"/>
  <c r="D6" i="28"/>
  <c r="O5" i="28"/>
  <c r="N5" i="28"/>
  <c r="J5" i="28"/>
  <c r="I5" i="28"/>
  <c r="E5" i="28"/>
  <c r="D5" i="28"/>
  <c r="O4" i="28"/>
  <c r="N4" i="28"/>
  <c r="J4" i="28"/>
  <c r="I4" i="28"/>
  <c r="E4" i="28"/>
  <c r="D4" i="28"/>
  <c r="O3" i="28"/>
  <c r="N3" i="28"/>
  <c r="P3" i="28" s="1"/>
  <c r="J3" i="28"/>
  <c r="I3" i="28"/>
  <c r="K3" i="28" s="1"/>
  <c r="E3" i="28"/>
  <c r="D3" i="28"/>
  <c r="F3" i="28" s="1"/>
  <c r="B3" i="28"/>
  <c r="P26" i="24"/>
  <c r="K26" i="24"/>
  <c r="L26" i="24" s="1"/>
  <c r="F26" i="24"/>
  <c r="B26" i="24"/>
  <c r="B29" i="24" s="1"/>
  <c r="P11" i="24"/>
  <c r="K11" i="24"/>
  <c r="F11" i="24"/>
  <c r="B11" i="24"/>
  <c r="P3" i="24"/>
  <c r="K3" i="24"/>
  <c r="F3" i="24"/>
  <c r="B3" i="24"/>
  <c r="AE2" i="13"/>
  <c r="AV32" i="13" s="1"/>
  <c r="AA2" i="13"/>
  <c r="AU32" i="13" s="1"/>
  <c r="W2" i="13"/>
  <c r="AT32" i="13" s="1"/>
  <c r="R2" i="13"/>
  <c r="AS32" i="13" s="1"/>
  <c r="J10" i="13"/>
  <c r="J11" i="13"/>
  <c r="J13" i="13"/>
  <c r="J14" i="13"/>
  <c r="J9" i="13"/>
  <c r="J6" i="13"/>
  <c r="J4" i="13"/>
  <c r="K6" i="13"/>
  <c r="K4" i="13"/>
  <c r="G10" i="13"/>
  <c r="G11" i="13"/>
  <c r="G12" i="13"/>
  <c r="G13" i="13"/>
  <c r="G14" i="13"/>
  <c r="G9" i="13"/>
  <c r="B4" i="13"/>
  <c r="B5" i="13"/>
  <c r="B6" i="13"/>
  <c r="B7" i="13"/>
  <c r="B8" i="13"/>
  <c r="B9" i="13"/>
  <c r="H9" i="13" s="1"/>
  <c r="B10" i="13"/>
  <c r="H10" i="13" s="1"/>
  <c r="K10" i="13" s="1"/>
  <c r="B11" i="13"/>
  <c r="H11" i="13" s="1"/>
  <c r="K11" i="13" s="1"/>
  <c r="B12" i="13"/>
  <c r="H12" i="13" s="1"/>
  <c r="K12" i="13" s="1"/>
  <c r="B13" i="13"/>
  <c r="H13" i="13" s="1"/>
  <c r="K13" i="13" s="1"/>
  <c r="B14" i="13"/>
  <c r="H14" i="13" s="1"/>
  <c r="K14" i="13" s="1"/>
  <c r="B15" i="13"/>
  <c r="B17" i="13"/>
  <c r="B18" i="13"/>
  <c r="B19" i="13"/>
  <c r="B20" i="13"/>
  <c r="B21" i="13"/>
  <c r="B22" i="13"/>
  <c r="B23" i="13"/>
  <c r="B24" i="13"/>
  <c r="B25" i="13"/>
  <c r="B26" i="13"/>
  <c r="B27" i="13"/>
  <c r="B26" i="15"/>
  <c r="B11" i="15"/>
  <c r="B3" i="15"/>
  <c r="L53" i="24" l="1"/>
  <c r="L40" i="24"/>
  <c r="L46" i="24"/>
  <c r="L48" i="24"/>
  <c r="L45" i="24"/>
  <c r="D2" i="2"/>
  <c r="C2" i="2"/>
  <c r="B2" i="18"/>
  <c r="V8" i="28"/>
  <c r="V9" i="28"/>
  <c r="Q55" i="24"/>
  <c r="Q35" i="24"/>
  <c r="Q42" i="24"/>
  <c r="Q47" i="24"/>
  <c r="Q50" i="24"/>
  <c r="Q41" i="24"/>
  <c r="Q43" i="24"/>
  <c r="Q49" i="24"/>
  <c r="Q48" i="24"/>
  <c r="Q39" i="24"/>
  <c r="L33" i="24"/>
  <c r="L55" i="24"/>
  <c r="L49" i="24"/>
  <c r="L41" i="24"/>
  <c r="P16" i="28"/>
  <c r="Q16" i="28"/>
  <c r="B2" i="23"/>
  <c r="D2" i="22"/>
  <c r="L37" i="24"/>
  <c r="L54" i="24"/>
  <c r="L38" i="24"/>
  <c r="L44" i="24"/>
  <c r="V5" i="28"/>
  <c r="V15" i="28"/>
  <c r="V18" i="28"/>
  <c r="V4" i="28"/>
  <c r="V7" i="28"/>
  <c r="V10" i="28"/>
  <c r="V13" i="28"/>
  <c r="V16" i="28"/>
  <c r="V19" i="28"/>
  <c r="V25" i="28"/>
  <c r="Q34" i="24"/>
  <c r="Q40" i="24"/>
  <c r="Q45" i="24"/>
  <c r="Q46" i="24"/>
  <c r="Q52" i="24"/>
  <c r="L34" i="24"/>
  <c r="L42" i="24"/>
  <c r="L36" i="24"/>
  <c r="L52" i="24"/>
  <c r="L51" i="24"/>
  <c r="G32" i="24"/>
  <c r="G45" i="24"/>
  <c r="G33" i="24"/>
  <c r="G34" i="24"/>
  <c r="G47" i="24"/>
  <c r="G48" i="24"/>
  <c r="G49" i="24"/>
  <c r="G37" i="24"/>
  <c r="G50" i="24"/>
  <c r="G38" i="24"/>
  <c r="G39" i="24"/>
  <c r="G55" i="24"/>
  <c r="G44" i="24"/>
  <c r="G46" i="24"/>
  <c r="G36" i="24"/>
  <c r="G41" i="24"/>
  <c r="G54" i="24"/>
  <c r="G43" i="24"/>
  <c r="G35" i="24"/>
  <c r="G51" i="24"/>
  <c r="G40" i="24"/>
  <c r="G52" i="24"/>
  <c r="G53" i="24"/>
  <c r="G42" i="24"/>
  <c r="Q3" i="28"/>
  <c r="K22" i="28"/>
  <c r="L22" i="28" s="1"/>
  <c r="L11" i="24"/>
  <c r="L11" i="28"/>
  <c r="G3" i="24"/>
  <c r="AF5" i="13"/>
  <c r="AJ5" i="13"/>
  <c r="AN5" i="13"/>
  <c r="AB5" i="13"/>
  <c r="AM9" i="13"/>
  <c r="AI9" i="13"/>
  <c r="AM14" i="13"/>
  <c r="AI14" i="13"/>
  <c r="AM13" i="13"/>
  <c r="AI13" i="13"/>
  <c r="AO14" i="13"/>
  <c r="AK14" i="13"/>
  <c r="AI11" i="13"/>
  <c r="AM11" i="13"/>
  <c r="AO13" i="13"/>
  <c r="AN13" i="13" s="1"/>
  <c r="AK13" i="13"/>
  <c r="AJ13" i="13" s="1"/>
  <c r="AM10" i="13"/>
  <c r="AI10" i="13"/>
  <c r="AO12" i="13"/>
  <c r="AK12" i="13"/>
  <c r="AK11" i="13"/>
  <c r="AJ11" i="13" s="1"/>
  <c r="AO11" i="13"/>
  <c r="AN11" i="13" s="1"/>
  <c r="AI12" i="13"/>
  <c r="AM12" i="13"/>
  <c r="AF8" i="13"/>
  <c r="AJ8" i="13"/>
  <c r="AN8" i="13"/>
  <c r="AB8" i="13"/>
  <c r="AO6" i="13"/>
  <c r="AN6" i="13" s="1"/>
  <c r="AK6" i="13"/>
  <c r="AJ6" i="13" s="1"/>
  <c r="AB7" i="13"/>
  <c r="AF7" i="13"/>
  <c r="AJ7" i="13"/>
  <c r="AN7" i="13"/>
  <c r="AM4" i="13"/>
  <c r="AI4" i="13"/>
  <c r="AK10" i="13"/>
  <c r="AJ10" i="13" s="1"/>
  <c r="AO10" i="13"/>
  <c r="AN10" i="13" s="1"/>
  <c r="AO4" i="13"/>
  <c r="AN4" i="13" s="1"/>
  <c r="AK4" i="13"/>
  <c r="AJ4" i="13" s="1"/>
  <c r="AM6" i="13"/>
  <c r="AI6" i="13"/>
  <c r="D1" i="24"/>
  <c r="R13" i="13"/>
  <c r="W13" i="13" s="1"/>
  <c r="AA13" i="13"/>
  <c r="AE13" i="13"/>
  <c r="R11" i="13"/>
  <c r="W11" i="13" s="1"/>
  <c r="AE11" i="13"/>
  <c r="AA11" i="13"/>
  <c r="O6" i="13"/>
  <c r="T6" i="13" s="1"/>
  <c r="Y6" i="13" s="1"/>
  <c r="X6" i="13" s="1"/>
  <c r="AC6" i="13"/>
  <c r="AB6" i="13" s="1"/>
  <c r="AG6" i="13"/>
  <c r="AF6" i="13" s="1"/>
  <c r="R12" i="13"/>
  <c r="W12" i="13" s="1"/>
  <c r="AE12" i="13"/>
  <c r="AA12" i="13"/>
  <c r="AG4" i="13"/>
  <c r="AF4" i="13" s="1"/>
  <c r="AC4" i="13"/>
  <c r="AB4" i="13" s="1"/>
  <c r="AE4" i="13"/>
  <c r="AA4" i="13"/>
  <c r="O14" i="13"/>
  <c r="AC14" i="13"/>
  <c r="AB14" i="13" s="1"/>
  <c r="AU44" i="13" s="1"/>
  <c r="AG14" i="13"/>
  <c r="O13" i="13"/>
  <c r="N13" i="13" s="1"/>
  <c r="AC13" i="13"/>
  <c r="AB13" i="13" s="1"/>
  <c r="AG13" i="13"/>
  <c r="AF13" i="13" s="1"/>
  <c r="R10" i="13"/>
  <c r="W10" i="13" s="1"/>
  <c r="AE10" i="13"/>
  <c r="AA10" i="13"/>
  <c r="AC12" i="13"/>
  <c r="AG12" i="13"/>
  <c r="AG11" i="13"/>
  <c r="AF11" i="13" s="1"/>
  <c r="AC11" i="13"/>
  <c r="AB11" i="13" s="1"/>
  <c r="AG10" i="13"/>
  <c r="AF10" i="13" s="1"/>
  <c r="AC10" i="13"/>
  <c r="AB10" i="13" s="1"/>
  <c r="R6" i="13"/>
  <c r="W6" i="13" s="1"/>
  <c r="AE6" i="13"/>
  <c r="AA6" i="13"/>
  <c r="R9" i="13"/>
  <c r="W9" i="13" s="1"/>
  <c r="AA9" i="13"/>
  <c r="AE9" i="13"/>
  <c r="M14" i="13"/>
  <c r="AA14" i="13"/>
  <c r="AE14" i="13"/>
  <c r="N6" i="13"/>
  <c r="M9" i="13"/>
  <c r="M11" i="13"/>
  <c r="M13" i="13"/>
  <c r="R14" i="13"/>
  <c r="W14" i="13" s="1"/>
  <c r="M6" i="13"/>
  <c r="R4" i="13"/>
  <c r="W4" i="13" s="1"/>
  <c r="H29" i="13"/>
  <c r="O10" i="13"/>
  <c r="O12" i="13"/>
  <c r="AR33" i="13" s="1"/>
  <c r="O11" i="13"/>
  <c r="M12" i="13"/>
  <c r="O4" i="13"/>
  <c r="T4" i="13" s="1"/>
  <c r="M4" i="13"/>
  <c r="M10" i="13"/>
  <c r="G30" i="13"/>
  <c r="N30" i="13" s="1"/>
  <c r="D1" i="15"/>
  <c r="B2" i="27"/>
  <c r="D2" i="21"/>
  <c r="B2" i="26"/>
  <c r="E2" i="26"/>
  <c r="D2" i="27"/>
  <c r="C2" i="26"/>
  <c r="E2" i="27"/>
  <c r="C2" i="27"/>
  <c r="D2" i="23"/>
  <c r="D2" i="26"/>
  <c r="S1" i="28"/>
  <c r="G29" i="13"/>
  <c r="N29" i="13" s="1"/>
  <c r="K9" i="13"/>
  <c r="H30" i="13"/>
  <c r="D2" i="18"/>
  <c r="B2" i="25"/>
  <c r="B2" i="17"/>
  <c r="C2" i="25"/>
  <c r="N1" i="28"/>
  <c r="C2" i="17"/>
  <c r="B2" i="22"/>
  <c r="D2" i="17"/>
  <c r="I1" i="15"/>
  <c r="N1" i="15"/>
  <c r="N1" i="24"/>
  <c r="C2" i="22"/>
  <c r="B2" i="21"/>
  <c r="B2" i="2"/>
  <c r="I1" i="24"/>
  <c r="C2" i="18"/>
  <c r="C2" i="21"/>
  <c r="L32" i="24"/>
  <c r="Q32" i="24"/>
  <c r="F4" i="28"/>
  <c r="F10" i="28"/>
  <c r="G10" i="28" s="1"/>
  <c r="Q19" i="28"/>
  <c r="Q23" i="28"/>
  <c r="K4" i="28"/>
  <c r="L4" i="28" s="1"/>
  <c r="G16" i="28"/>
  <c r="P10" i="28"/>
  <c r="Q10" i="28" s="1"/>
  <c r="K18" i="28"/>
  <c r="L18" i="28" s="1"/>
  <c r="P14" i="28"/>
  <c r="Q14" i="28" s="1"/>
  <c r="G3" i="28"/>
  <c r="Q18" i="28"/>
  <c r="F17" i="28"/>
  <c r="G17" i="28" s="1"/>
  <c r="F21" i="28"/>
  <c r="G21" i="28" s="1"/>
  <c r="F23" i="28"/>
  <c r="G23" i="28" s="1"/>
  <c r="G4" i="28"/>
  <c r="K6" i="28"/>
  <c r="L6" i="28"/>
  <c r="G22" i="28"/>
  <c r="Q22" i="28"/>
  <c r="L26" i="28"/>
  <c r="K5" i="28"/>
  <c r="F19" i="28"/>
  <c r="G19" i="28" s="1"/>
  <c r="L3" i="28"/>
  <c r="L5" i="28"/>
  <c r="K13" i="28"/>
  <c r="L13" i="28" s="1"/>
  <c r="K15" i="28"/>
  <c r="L15" i="28" s="1"/>
  <c r="Q26" i="28"/>
  <c r="P15" i="28"/>
  <c r="Q15" i="28" s="1"/>
  <c r="F6" i="28"/>
  <c r="Q11" i="28"/>
  <c r="P19" i="28"/>
  <c r="P23" i="28"/>
  <c r="G6" i="28"/>
  <c r="K14" i="28"/>
  <c r="L14" i="28" s="1"/>
  <c r="L16" i="28"/>
  <c r="B8" i="28"/>
  <c r="K8" i="28" s="1"/>
  <c r="L8" i="28" s="1"/>
  <c r="B7" i="28"/>
  <c r="F7" i="28" s="1"/>
  <c r="G7" i="28" s="1"/>
  <c r="B4" i="28"/>
  <c r="P4" i="28" s="1"/>
  <c r="Q4" i="28" s="1"/>
  <c r="B10" i="28"/>
  <c r="K10" i="28" s="1"/>
  <c r="L10" i="28" s="1"/>
  <c r="B9" i="28"/>
  <c r="K9" i="28" s="1"/>
  <c r="L9" i="28" s="1"/>
  <c r="B6" i="28"/>
  <c r="P6" i="28" s="1"/>
  <c r="Q6" i="28" s="1"/>
  <c r="B5" i="28"/>
  <c r="P5" i="28" s="1"/>
  <c r="Q5" i="28" s="1"/>
  <c r="P9" i="28"/>
  <c r="Q9" i="28" s="1"/>
  <c r="B18" i="28"/>
  <c r="P18" i="28" s="1"/>
  <c r="B23" i="28"/>
  <c r="K23" i="28" s="1"/>
  <c r="L23" i="28" s="1"/>
  <c r="B13" i="28"/>
  <c r="F13" i="28" s="1"/>
  <c r="G13" i="28" s="1"/>
  <c r="B25" i="28"/>
  <c r="F25" i="28" s="1"/>
  <c r="G25" i="28" s="1"/>
  <c r="B20" i="28"/>
  <c r="K20" i="28" s="1"/>
  <c r="L20" i="28" s="1"/>
  <c r="B21" i="28"/>
  <c r="K21" i="28" s="1"/>
  <c r="L21" i="28" s="1"/>
  <c r="B12" i="28"/>
  <c r="F12" i="28" s="1"/>
  <c r="G12" i="28" s="1"/>
  <c r="B24" i="28"/>
  <c r="F24" i="28" s="1"/>
  <c r="G24" i="28" s="1"/>
  <c r="B14" i="28"/>
  <c r="F14" i="28" s="1"/>
  <c r="G14" i="28" s="1"/>
  <c r="B17" i="28"/>
  <c r="P17" i="28" s="1"/>
  <c r="Q17" i="28" s="1"/>
  <c r="B19" i="28"/>
  <c r="K19" i="28" s="1"/>
  <c r="L19" i="28" s="1"/>
  <c r="B15" i="28"/>
  <c r="F15" i="28" s="1"/>
  <c r="G15" i="28" s="1"/>
  <c r="P23" i="24"/>
  <c r="Q23" i="24"/>
  <c r="F22" i="24"/>
  <c r="G22" i="24" s="1"/>
  <c r="Q11" i="24"/>
  <c r="B21" i="24"/>
  <c r="K21" i="24" s="1"/>
  <c r="L21" i="24" s="1"/>
  <c r="B19" i="24"/>
  <c r="P19" i="24" s="1"/>
  <c r="Q19" i="24" s="1"/>
  <c r="B22" i="24"/>
  <c r="K22" i="24" s="1"/>
  <c r="L22" i="24" s="1"/>
  <c r="B20" i="24"/>
  <c r="F20" i="24" s="1"/>
  <c r="G20" i="24" s="1"/>
  <c r="B18" i="24"/>
  <c r="P18" i="24" s="1"/>
  <c r="Q18" i="24" s="1"/>
  <c r="B17" i="24"/>
  <c r="P17" i="24" s="1"/>
  <c r="Q17" i="24" s="1"/>
  <c r="L3" i="24"/>
  <c r="K16" i="24"/>
  <c r="K18" i="24"/>
  <c r="K24" i="24"/>
  <c r="L24" i="24" s="1"/>
  <c r="L16" i="24"/>
  <c r="L18" i="24"/>
  <c r="Q3" i="24"/>
  <c r="B16" i="24"/>
  <c r="P14" i="24"/>
  <c r="Q14" i="24" s="1"/>
  <c r="P16" i="24"/>
  <c r="Q16" i="24" s="1"/>
  <c r="P20" i="24"/>
  <c r="Q20" i="24" s="1"/>
  <c r="P22" i="24"/>
  <c r="Q22" i="24" s="1"/>
  <c r="P24" i="24"/>
  <c r="Q24" i="24" s="1"/>
  <c r="P13" i="24"/>
  <c r="P25" i="24"/>
  <c r="Q25" i="24" s="1"/>
  <c r="Q13" i="24"/>
  <c r="F16" i="24"/>
  <c r="G16" i="24" s="1"/>
  <c r="F18" i="24"/>
  <c r="G18" i="24" s="1"/>
  <c r="F24" i="24"/>
  <c r="G24" i="24" s="1"/>
  <c r="K20" i="24"/>
  <c r="L20" i="24" s="1"/>
  <c r="G26" i="24"/>
  <c r="G11" i="24"/>
  <c r="F17" i="24"/>
  <c r="G17" i="24" s="1"/>
  <c r="F21" i="24"/>
  <c r="G21" i="24" s="1"/>
  <c r="F23" i="24"/>
  <c r="G23" i="24" s="1"/>
  <c r="Q26" i="24"/>
  <c r="B12" i="24"/>
  <c r="F12" i="24" s="1"/>
  <c r="G12" i="24" s="1"/>
  <c r="B24" i="24"/>
  <c r="B13" i="24"/>
  <c r="F13" i="24" s="1"/>
  <c r="G13" i="24" s="1"/>
  <c r="B25" i="24"/>
  <c r="F25" i="24" s="1"/>
  <c r="G25" i="24" s="1"/>
  <c r="B14" i="24"/>
  <c r="F14" i="24" s="1"/>
  <c r="G14" i="24" s="1"/>
  <c r="B28" i="24"/>
  <c r="B23" i="24"/>
  <c r="K23" i="24" s="1"/>
  <c r="L23" i="24" s="1"/>
  <c r="B15" i="24"/>
  <c r="F15" i="24" s="1"/>
  <c r="G15" i="24" s="1"/>
  <c r="N4" i="15"/>
  <c r="O4" i="15"/>
  <c r="N5" i="15"/>
  <c r="O5" i="15"/>
  <c r="N6" i="15"/>
  <c r="O6" i="15"/>
  <c r="N7" i="15"/>
  <c r="O7" i="15"/>
  <c r="N8" i="15"/>
  <c r="O8" i="15"/>
  <c r="N9" i="15"/>
  <c r="O9" i="15"/>
  <c r="N10" i="15"/>
  <c r="O10" i="15"/>
  <c r="N11" i="15"/>
  <c r="O11" i="15"/>
  <c r="N12" i="15"/>
  <c r="O12" i="15"/>
  <c r="N13" i="15"/>
  <c r="O13" i="15"/>
  <c r="N14" i="15"/>
  <c r="O14" i="15"/>
  <c r="N15" i="15"/>
  <c r="O15" i="15"/>
  <c r="N16" i="15"/>
  <c r="O16" i="15"/>
  <c r="N17" i="15"/>
  <c r="O17" i="15"/>
  <c r="N18" i="15"/>
  <c r="O18" i="15"/>
  <c r="N19" i="15"/>
  <c r="O19" i="15"/>
  <c r="N20" i="15"/>
  <c r="O20" i="15"/>
  <c r="N21" i="15"/>
  <c r="O21" i="15"/>
  <c r="N22" i="15"/>
  <c r="O22" i="15"/>
  <c r="N23" i="15"/>
  <c r="O23" i="15"/>
  <c r="N24" i="15"/>
  <c r="O24" i="15"/>
  <c r="N25" i="15"/>
  <c r="O25" i="15"/>
  <c r="N26" i="15"/>
  <c r="O26" i="15"/>
  <c r="I4" i="15"/>
  <c r="J4" i="15"/>
  <c r="I5" i="15"/>
  <c r="J5" i="15"/>
  <c r="I6" i="15"/>
  <c r="J6" i="15"/>
  <c r="I7" i="15"/>
  <c r="J7" i="15"/>
  <c r="I8" i="15"/>
  <c r="J8" i="15"/>
  <c r="I9" i="15"/>
  <c r="J9" i="15"/>
  <c r="I10" i="15"/>
  <c r="J10" i="15"/>
  <c r="I11" i="15"/>
  <c r="J11" i="15"/>
  <c r="I12" i="15"/>
  <c r="J12" i="15"/>
  <c r="I13" i="15"/>
  <c r="J13" i="15"/>
  <c r="I14" i="15"/>
  <c r="J14" i="15"/>
  <c r="I15" i="15"/>
  <c r="J15" i="15"/>
  <c r="I16" i="15"/>
  <c r="J16" i="15"/>
  <c r="I17" i="15"/>
  <c r="J17" i="15"/>
  <c r="I18" i="15"/>
  <c r="J18" i="15"/>
  <c r="I19" i="15"/>
  <c r="J19" i="15"/>
  <c r="I20" i="15"/>
  <c r="J20" i="15"/>
  <c r="I21" i="15"/>
  <c r="J21" i="15"/>
  <c r="I22" i="15"/>
  <c r="J22" i="15"/>
  <c r="I23" i="15"/>
  <c r="J23" i="15"/>
  <c r="I24" i="15"/>
  <c r="J24" i="15"/>
  <c r="I25" i="15"/>
  <c r="J25" i="15"/>
  <c r="I26" i="15"/>
  <c r="J26" i="15"/>
  <c r="D4" i="15"/>
  <c r="E4" i="15"/>
  <c r="D5" i="15"/>
  <c r="E5" i="15"/>
  <c r="D6" i="15"/>
  <c r="E6" i="15"/>
  <c r="D7" i="15"/>
  <c r="E7" i="15"/>
  <c r="D8" i="15"/>
  <c r="E8" i="15"/>
  <c r="D9" i="15"/>
  <c r="E9" i="15"/>
  <c r="D10" i="15"/>
  <c r="E10" i="15"/>
  <c r="D11" i="15"/>
  <c r="E11" i="15"/>
  <c r="D12" i="15"/>
  <c r="E12" i="15"/>
  <c r="D13" i="15"/>
  <c r="E13" i="15"/>
  <c r="D14" i="15"/>
  <c r="E14" i="15"/>
  <c r="D15" i="15"/>
  <c r="E15" i="15"/>
  <c r="D16" i="15"/>
  <c r="E16" i="15"/>
  <c r="D17" i="15"/>
  <c r="E17" i="15"/>
  <c r="D18" i="15"/>
  <c r="E18" i="15"/>
  <c r="D19" i="15"/>
  <c r="E19" i="15"/>
  <c r="D20" i="15"/>
  <c r="E20" i="15"/>
  <c r="D21" i="15"/>
  <c r="E21" i="15"/>
  <c r="D22" i="15"/>
  <c r="E22" i="15"/>
  <c r="D23" i="15"/>
  <c r="E23" i="15"/>
  <c r="D24" i="15"/>
  <c r="E24" i="15"/>
  <c r="D25" i="15"/>
  <c r="E25" i="15"/>
  <c r="D26" i="15"/>
  <c r="E26" i="15"/>
  <c r="O3" i="15"/>
  <c r="J3" i="15"/>
  <c r="E3" i="15"/>
  <c r="N3" i="15"/>
  <c r="I3" i="15"/>
  <c r="D3" i="15"/>
  <c r="B29" i="15"/>
  <c r="B23" i="15" s="1"/>
  <c r="B28" i="15"/>
  <c r="AU33" i="13" l="1"/>
  <c r="AB12" i="13"/>
  <c r="AU43" i="13" s="1"/>
  <c r="AW35" i="13"/>
  <c r="AJ14" i="13"/>
  <c r="AW44" i="13" s="1"/>
  <c r="AK15" i="13"/>
  <c r="AN14" i="13"/>
  <c r="AX44" i="13" s="1"/>
  <c r="AX35" i="13"/>
  <c r="AO15" i="13"/>
  <c r="AW33" i="13"/>
  <c r="AJ12" i="13"/>
  <c r="AW43" i="13" s="1"/>
  <c r="AX33" i="13"/>
  <c r="AN12" i="13"/>
  <c r="AX43" i="13" s="1"/>
  <c r="AV35" i="13"/>
  <c r="AF14" i="13"/>
  <c r="AV44" i="13" s="1"/>
  <c r="AO9" i="13"/>
  <c r="AN9" i="13" s="1"/>
  <c r="AK9" i="13"/>
  <c r="AJ9" i="13" s="1"/>
  <c r="AV33" i="13"/>
  <c r="AF12" i="13"/>
  <c r="AV43" i="13" s="1"/>
  <c r="N14" i="13"/>
  <c r="AR44" i="13" s="1"/>
  <c r="AR35" i="13"/>
  <c r="AG9" i="13"/>
  <c r="AF9" i="13" s="1"/>
  <c r="AC9" i="13"/>
  <c r="AB9" i="13" s="1"/>
  <c r="AU35" i="13"/>
  <c r="AC15" i="13"/>
  <c r="T14" i="13"/>
  <c r="T13" i="13"/>
  <c r="Y13" i="13" s="1"/>
  <c r="X13" i="13" s="1"/>
  <c r="S6" i="13"/>
  <c r="Y4" i="13"/>
  <c r="X4" i="13" s="1"/>
  <c r="S4" i="13"/>
  <c r="N11" i="13"/>
  <c r="T11" i="13"/>
  <c r="N12" i="13"/>
  <c r="AR43" i="13" s="1"/>
  <c r="T12" i="13"/>
  <c r="AS33" i="13" s="1"/>
  <c r="N10" i="13"/>
  <c r="T10" i="13"/>
  <c r="O9" i="13"/>
  <c r="N9" i="13" s="1"/>
  <c r="N17" i="13"/>
  <c r="O17" i="13" s="1"/>
  <c r="N18" i="13"/>
  <c r="O18" i="13" s="1"/>
  <c r="N19" i="13"/>
  <c r="O19" i="13" s="1"/>
  <c r="N26" i="13"/>
  <c r="O26" i="13" s="1"/>
  <c r="N16" i="13"/>
  <c r="AR45" i="13" s="1"/>
  <c r="N15" i="13"/>
  <c r="O15" i="13" s="1"/>
  <c r="AG15" i="13" s="1"/>
  <c r="N20" i="13"/>
  <c r="O20" i="13" s="1"/>
  <c r="N21" i="13"/>
  <c r="O21" i="13" s="1"/>
  <c r="N22" i="13"/>
  <c r="AR46" i="13" s="1"/>
  <c r="N23" i="13"/>
  <c r="N24" i="13"/>
  <c r="O24" i="13" s="1"/>
  <c r="N25" i="13"/>
  <c r="O25" i="13" s="1"/>
  <c r="N27" i="13"/>
  <c r="AR47" i="13" s="1"/>
  <c r="K12" i="28"/>
  <c r="L12" i="28" s="1"/>
  <c r="P12" i="28"/>
  <c r="Q12" i="28" s="1"/>
  <c r="K7" i="28"/>
  <c r="L7" i="28" s="1"/>
  <c r="P25" i="28"/>
  <c r="Q25" i="28" s="1"/>
  <c r="K25" i="28"/>
  <c r="L25" i="28" s="1"/>
  <c r="F8" i="28"/>
  <c r="G8" i="28" s="1"/>
  <c r="F9" i="28"/>
  <c r="G9" i="28" s="1"/>
  <c r="P7" i="28"/>
  <c r="Q7" i="28" s="1"/>
  <c r="K24" i="28"/>
  <c r="L24" i="28" s="1"/>
  <c r="P20" i="28"/>
  <c r="Q20" i="28" s="1"/>
  <c r="F18" i="28"/>
  <c r="G18" i="28" s="1"/>
  <c r="P13" i="28"/>
  <c r="Q13" i="28" s="1"/>
  <c r="P24" i="28"/>
  <c r="Q24" i="28" s="1"/>
  <c r="P8" i="28"/>
  <c r="Q8" i="28" s="1"/>
  <c r="P21" i="28"/>
  <c r="Q21" i="28" s="1"/>
  <c r="K17" i="28"/>
  <c r="L17" i="28" s="1"/>
  <c r="F5" i="28"/>
  <c r="G5" i="28" s="1"/>
  <c r="F20" i="28"/>
  <c r="G20" i="28" s="1"/>
  <c r="K19" i="24"/>
  <c r="L19" i="24" s="1"/>
  <c r="K25" i="24"/>
  <c r="L25" i="24" s="1"/>
  <c r="P21" i="24"/>
  <c r="Q21" i="24" s="1"/>
  <c r="P15" i="24"/>
  <c r="Q15" i="24" s="1"/>
  <c r="K13" i="24"/>
  <c r="L13" i="24" s="1"/>
  <c r="F19" i="24"/>
  <c r="G19" i="24" s="1"/>
  <c r="B8" i="24"/>
  <c r="B10" i="24"/>
  <c r="B9" i="24"/>
  <c r="B7" i="24"/>
  <c r="B6" i="24"/>
  <c r="B5" i="24"/>
  <c r="P12" i="24"/>
  <c r="Q12" i="24" s="1"/>
  <c r="B4" i="24"/>
  <c r="K15" i="24"/>
  <c r="L15" i="24" s="1"/>
  <c r="K14" i="24"/>
  <c r="L14" i="24" s="1"/>
  <c r="K17" i="24"/>
  <c r="L17" i="24" s="1"/>
  <c r="K12" i="24"/>
  <c r="L12" i="24" s="1"/>
  <c r="B16" i="15"/>
  <c r="B22" i="15"/>
  <c r="B21" i="15"/>
  <c r="B20" i="15"/>
  <c r="B19" i="15"/>
  <c r="B18" i="15"/>
  <c r="B17" i="15"/>
  <c r="B15" i="15"/>
  <c r="B14" i="15"/>
  <c r="B25" i="15"/>
  <c r="B12" i="15"/>
  <c r="B24" i="15"/>
  <c r="B13" i="15"/>
  <c r="O23" i="13" l="1"/>
  <c r="AS35" i="13"/>
  <c r="T15" i="13"/>
  <c r="S14" i="13"/>
  <c r="AS44" i="13" s="1"/>
  <c r="AC16" i="13"/>
  <c r="AB15" i="13"/>
  <c r="S13" i="13"/>
  <c r="AN15" i="13"/>
  <c r="AO16" i="13"/>
  <c r="AF15" i="13"/>
  <c r="R49" i="13"/>
  <c r="AJ15" i="13"/>
  <c r="AK16" i="13"/>
  <c r="O27" i="13"/>
  <c r="AR39" i="13" s="1"/>
  <c r="O16" i="13"/>
  <c r="Y14" i="13"/>
  <c r="O22" i="13"/>
  <c r="S11" i="13"/>
  <c r="Y11" i="13"/>
  <c r="X11" i="13" s="1"/>
  <c r="Y12" i="13"/>
  <c r="S12" i="13"/>
  <c r="AS43" i="13" s="1"/>
  <c r="S10" i="13"/>
  <c r="Y10" i="13"/>
  <c r="X10" i="13" s="1"/>
  <c r="T9" i="13"/>
  <c r="F5" i="24"/>
  <c r="G5" i="24" s="1"/>
  <c r="P5" i="24"/>
  <c r="Q5" i="24" s="1"/>
  <c r="K5" i="24"/>
  <c r="L5" i="24" s="1"/>
  <c r="K10" i="24"/>
  <c r="L10" i="24" s="1"/>
  <c r="P10" i="24"/>
  <c r="Q10" i="24" s="1"/>
  <c r="F10" i="24"/>
  <c r="G10" i="24" s="1"/>
  <c r="P7" i="24"/>
  <c r="Q7" i="24" s="1"/>
  <c r="K7" i="24"/>
  <c r="L7" i="24" s="1"/>
  <c r="F7" i="24"/>
  <c r="G7" i="24" s="1"/>
  <c r="K4" i="24"/>
  <c r="L4" i="24" s="1"/>
  <c r="P4" i="24"/>
  <c r="Q4" i="24" s="1"/>
  <c r="F4" i="24"/>
  <c r="G4" i="24" s="1"/>
  <c r="P6" i="24"/>
  <c r="Q6" i="24" s="1"/>
  <c r="F6" i="24"/>
  <c r="G6" i="24" s="1"/>
  <c r="K6" i="24"/>
  <c r="L6" i="24" s="1"/>
  <c r="K9" i="24"/>
  <c r="L9" i="24" s="1"/>
  <c r="P9" i="24"/>
  <c r="Q9" i="24" s="1"/>
  <c r="F9" i="24"/>
  <c r="G9" i="24" s="1"/>
  <c r="F8" i="24"/>
  <c r="G8" i="24" s="1"/>
  <c r="K8" i="24"/>
  <c r="L8" i="24" s="1"/>
  <c r="P8" i="24"/>
  <c r="Q8" i="24" s="1"/>
  <c r="AB16" i="13" l="1"/>
  <c r="AU45" i="13" s="1"/>
  <c r="R50" i="13"/>
  <c r="AU37" i="13"/>
  <c r="AC17" i="13"/>
  <c r="R51" i="13" s="1"/>
  <c r="T16" i="13"/>
  <c r="Y15" i="13"/>
  <c r="X15" i="13" s="1"/>
  <c r="S15" i="13"/>
  <c r="AC18" i="13"/>
  <c r="R52" i="13" s="1"/>
  <c r="AB17" i="13"/>
  <c r="AJ16" i="13"/>
  <c r="AW45" i="13" s="1"/>
  <c r="AK17" i="13"/>
  <c r="AW37" i="13"/>
  <c r="AR38" i="13"/>
  <c r="AX37" i="13"/>
  <c r="AN16" i="13"/>
  <c r="AX45" i="13" s="1"/>
  <c r="AO17" i="13"/>
  <c r="AR37" i="13"/>
  <c r="AG16" i="13"/>
  <c r="AF16" i="13" s="1"/>
  <c r="AV45" i="13" s="1"/>
  <c r="X14" i="13"/>
  <c r="AT44" i="13" s="1"/>
  <c r="AT35" i="13"/>
  <c r="X12" i="13"/>
  <c r="AT43" i="13" s="1"/>
  <c r="AT33" i="13"/>
  <c r="Y9" i="13"/>
  <c r="X9" i="13" s="1"/>
  <c r="S9" i="13"/>
  <c r="K26" i="15"/>
  <c r="P3" i="15"/>
  <c r="K3" i="15"/>
  <c r="F16" i="15"/>
  <c r="F26" i="15"/>
  <c r="F3" i="15"/>
  <c r="T17" i="13" l="1"/>
  <c r="AS37" i="13"/>
  <c r="Y16" i="13"/>
  <c r="S16" i="13"/>
  <c r="AS45" i="13" s="1"/>
  <c r="AC19" i="13"/>
  <c r="R53" i="13" s="1"/>
  <c r="AB18" i="13"/>
  <c r="AK18" i="13"/>
  <c r="AJ17" i="13"/>
  <c r="AN17" i="13"/>
  <c r="AO18" i="13"/>
  <c r="AV37" i="13"/>
  <c r="AG17" i="13"/>
  <c r="G26" i="15"/>
  <c r="L26" i="15"/>
  <c r="L3" i="15"/>
  <c r="Q3" i="15"/>
  <c r="G16" i="15"/>
  <c r="G3" i="15"/>
  <c r="P26" i="15"/>
  <c r="Q26" i="15" s="1"/>
  <c r="P16" i="15"/>
  <c r="Q16" i="15" s="1"/>
  <c r="K12" i="15"/>
  <c r="L12" i="15" s="1"/>
  <c r="B10" i="15"/>
  <c r="K16" i="15"/>
  <c r="L16" i="15" s="1"/>
  <c r="B4" i="15"/>
  <c r="K25" i="15"/>
  <c r="L25" i="15" s="1"/>
  <c r="K13" i="15"/>
  <c r="L13" i="15" s="1"/>
  <c r="B9" i="15"/>
  <c r="B8" i="15"/>
  <c r="B7" i="15"/>
  <c r="B6" i="15"/>
  <c r="B5" i="15"/>
  <c r="T18" i="13" l="1"/>
  <c r="Y17" i="13"/>
  <c r="X17" i="13" s="1"/>
  <c r="S17" i="13"/>
  <c r="X16" i="13"/>
  <c r="AT45" i="13" s="1"/>
  <c r="AT37" i="13"/>
  <c r="AC20" i="13"/>
  <c r="R54" i="13" s="1"/>
  <c r="AB19" i="13"/>
  <c r="AG18" i="13"/>
  <c r="AF17" i="13"/>
  <c r="AO19" i="13"/>
  <c r="AN18" i="13"/>
  <c r="AK19" i="13"/>
  <c r="AJ18" i="13"/>
  <c r="K21" i="15"/>
  <c r="L21" i="15" s="1"/>
  <c r="F7" i="15"/>
  <c r="G7" i="15" s="1"/>
  <c r="K7" i="15"/>
  <c r="L7" i="15" s="1"/>
  <c r="P7" i="15"/>
  <c r="Q7" i="15" s="1"/>
  <c r="F20" i="15"/>
  <c r="G20" i="15" s="1"/>
  <c r="P20" i="15"/>
  <c r="Q20" i="15" s="1"/>
  <c r="F22" i="15"/>
  <c r="G22" i="15" s="1"/>
  <c r="P22" i="15"/>
  <c r="Q22" i="15" s="1"/>
  <c r="K22" i="15"/>
  <c r="L22" i="15" s="1"/>
  <c r="K5" i="15"/>
  <c r="L5" i="15" s="1"/>
  <c r="F8" i="15"/>
  <c r="G8" i="15" s="1"/>
  <c r="P8" i="15"/>
  <c r="Q8" i="15" s="1"/>
  <c r="F23" i="15"/>
  <c r="G23" i="15" s="1"/>
  <c r="P23" i="15"/>
  <c r="Q23" i="15" s="1"/>
  <c r="K23" i="15"/>
  <c r="L23" i="15" s="1"/>
  <c r="K8" i="15"/>
  <c r="L8" i="15" s="1"/>
  <c r="F9" i="15"/>
  <c r="G9" i="15" s="1"/>
  <c r="P9" i="15"/>
  <c r="Q9" i="15" s="1"/>
  <c r="F24" i="15"/>
  <c r="G24" i="15" s="1"/>
  <c r="P24" i="15"/>
  <c r="Q24" i="15" s="1"/>
  <c r="F11" i="15"/>
  <c r="G11" i="15" s="1"/>
  <c r="K11" i="15"/>
  <c r="L11" i="15" s="1"/>
  <c r="P11" i="15"/>
  <c r="Q11" i="15" s="1"/>
  <c r="K17" i="15"/>
  <c r="L17" i="15" s="1"/>
  <c r="F13" i="15"/>
  <c r="G13" i="15" s="1"/>
  <c r="P13" i="15"/>
  <c r="Q13" i="15" s="1"/>
  <c r="K24" i="15"/>
  <c r="L24" i="15" s="1"/>
  <c r="K20" i="15"/>
  <c r="L20" i="15" s="1"/>
  <c r="F25" i="15"/>
  <c r="G25" i="15" s="1"/>
  <c r="P25" i="15"/>
  <c r="Q25" i="15" s="1"/>
  <c r="F4" i="15"/>
  <c r="G4" i="15" s="1"/>
  <c r="P4" i="15"/>
  <c r="Q4" i="15" s="1"/>
  <c r="F15" i="15"/>
  <c r="G15" i="15" s="1"/>
  <c r="K15" i="15"/>
  <c r="L15" i="15" s="1"/>
  <c r="P15" i="15"/>
  <c r="Q15" i="15" s="1"/>
  <c r="F10" i="15"/>
  <c r="G10" i="15" s="1"/>
  <c r="P10" i="15"/>
  <c r="Q10" i="15" s="1"/>
  <c r="K10" i="15"/>
  <c r="L10" i="15" s="1"/>
  <c r="F17" i="15"/>
  <c r="G17" i="15" s="1"/>
  <c r="P17" i="15"/>
  <c r="Q17" i="15" s="1"/>
  <c r="F12" i="15"/>
  <c r="G12" i="15" s="1"/>
  <c r="P12" i="15"/>
  <c r="Q12" i="15" s="1"/>
  <c r="F5" i="15"/>
  <c r="G5" i="15" s="1"/>
  <c r="P5" i="15"/>
  <c r="Q5" i="15" s="1"/>
  <c r="F18" i="15"/>
  <c r="G18" i="15" s="1"/>
  <c r="K18" i="15"/>
  <c r="L18" i="15" s="1"/>
  <c r="P18" i="15"/>
  <c r="Q18" i="15" s="1"/>
  <c r="K4" i="15"/>
  <c r="L4" i="15" s="1"/>
  <c r="F6" i="15"/>
  <c r="G6" i="15" s="1"/>
  <c r="K6" i="15"/>
  <c r="L6" i="15" s="1"/>
  <c r="P6" i="15"/>
  <c r="Q6" i="15" s="1"/>
  <c r="F19" i="15"/>
  <c r="G19" i="15" s="1"/>
  <c r="K19" i="15"/>
  <c r="L19" i="15" s="1"/>
  <c r="P19" i="15"/>
  <c r="Q19" i="15" s="1"/>
  <c r="F21" i="15"/>
  <c r="G21" i="15" s="1"/>
  <c r="P21" i="15"/>
  <c r="Q21" i="15" s="1"/>
  <c r="F14" i="15"/>
  <c r="G14" i="15" s="1"/>
  <c r="K14" i="15"/>
  <c r="L14" i="15" s="1"/>
  <c r="P14" i="15"/>
  <c r="Q14" i="15" s="1"/>
  <c r="K9" i="15"/>
  <c r="L9" i="15" s="1"/>
  <c r="T19" i="13" l="1"/>
  <c r="Y18" i="13"/>
  <c r="X18" i="13" s="1"/>
  <c r="S18" i="13"/>
  <c r="AC21" i="13"/>
  <c r="R55" i="13" s="1"/>
  <c r="AB20" i="13"/>
  <c r="AK20" i="13"/>
  <c r="AJ19" i="13"/>
  <c r="AO20" i="13"/>
  <c r="AN19" i="13"/>
  <c r="AG19" i="13"/>
  <c r="AF18" i="13"/>
  <c r="T20" i="13" l="1"/>
  <c r="Y19" i="13"/>
  <c r="X19" i="13" s="1"/>
  <c r="S19" i="13"/>
  <c r="AC22" i="13"/>
  <c r="R56" i="13" s="1"/>
  <c r="AB21" i="13"/>
  <c r="AG20" i="13"/>
  <c r="AF19" i="13"/>
  <c r="AO21" i="13"/>
  <c r="AN20" i="13"/>
  <c r="AK21" i="13"/>
  <c r="AJ20" i="13"/>
  <c r="T21" i="13" l="1"/>
  <c r="Y20" i="13"/>
  <c r="X20" i="13" s="1"/>
  <c r="S20" i="13"/>
  <c r="AB22" i="13"/>
  <c r="AU46" i="13" s="1"/>
  <c r="AU38" i="13"/>
  <c r="AC23" i="13"/>
  <c r="R57" i="13" s="1"/>
  <c r="AK22" i="13"/>
  <c r="AJ21" i="13"/>
  <c r="AO22" i="13"/>
  <c r="AN21" i="13"/>
  <c r="AG21" i="13"/>
  <c r="AF20" i="13"/>
  <c r="T22" i="13" l="1"/>
  <c r="Y21" i="13"/>
  <c r="X21" i="13" s="1"/>
  <c r="S21" i="13"/>
  <c r="AG22" i="13"/>
  <c r="AF21" i="13"/>
  <c r="AX38" i="13"/>
  <c r="AO23" i="13"/>
  <c r="AN22" i="13"/>
  <c r="AX46" i="13" s="1"/>
  <c r="AK23" i="13"/>
  <c r="AJ22" i="13"/>
  <c r="AW46" i="13" s="1"/>
  <c r="AW38" i="13"/>
  <c r="AC24" i="13"/>
  <c r="R58" i="13" s="1"/>
  <c r="AB23" i="13"/>
  <c r="AS38" i="13" l="1"/>
  <c r="Y22" i="13"/>
  <c r="S22" i="13"/>
  <c r="AS46" i="13" s="1"/>
  <c r="S30" i="13"/>
  <c r="T23" i="13" s="1"/>
  <c r="AC25" i="13"/>
  <c r="R59" i="13" s="1"/>
  <c r="AB24" i="13"/>
  <c r="AK24" i="13"/>
  <c r="AJ23" i="13"/>
  <c r="AO24" i="13"/>
  <c r="AN23" i="13"/>
  <c r="AF22" i="13"/>
  <c r="AV46" i="13" s="1"/>
  <c r="AG23" i="13"/>
  <c r="AV38" i="13"/>
  <c r="T24" i="13" l="1"/>
  <c r="S23" i="13"/>
  <c r="Y23" i="13"/>
  <c r="AT38" i="13"/>
  <c r="X22" i="13"/>
  <c r="AT46" i="13" s="1"/>
  <c r="AG24" i="13"/>
  <c r="AF23" i="13"/>
  <c r="AO25" i="13"/>
  <c r="AN24" i="13"/>
  <c r="AK25" i="13"/>
  <c r="AJ24" i="13"/>
  <c r="AC26" i="13"/>
  <c r="R60" i="13" s="1"/>
  <c r="AB25" i="13"/>
  <c r="T25" i="13" l="1"/>
  <c r="S24" i="13"/>
  <c r="Y24" i="13"/>
  <c r="X23" i="13"/>
  <c r="AO26" i="13"/>
  <c r="AN25" i="13"/>
  <c r="AC27" i="13"/>
  <c r="R61" i="13" s="1"/>
  <c r="R63" i="13" s="1"/>
  <c r="AB26" i="13"/>
  <c r="AK26" i="13"/>
  <c r="AJ25" i="13"/>
  <c r="AG25" i="13"/>
  <c r="AF24" i="13"/>
  <c r="T26" i="13" l="1"/>
  <c r="S25" i="13"/>
  <c r="Y25" i="13"/>
  <c r="X24" i="13"/>
  <c r="AK27" i="13"/>
  <c r="AJ26" i="13"/>
  <c r="AU39" i="13"/>
  <c r="AB27" i="13"/>
  <c r="AU47" i="13" s="1"/>
  <c r="AO27" i="13"/>
  <c r="AN26" i="13"/>
  <c r="AG26" i="13"/>
  <c r="AF25" i="13"/>
  <c r="T27" i="13" l="1"/>
  <c r="S26" i="13"/>
  <c r="Y26" i="13"/>
  <c r="X25" i="13"/>
  <c r="AG27" i="13"/>
  <c r="AF26" i="13"/>
  <c r="AX39" i="13"/>
  <c r="AN27" i="13"/>
  <c r="AX47" i="13" s="1"/>
  <c r="AJ27" i="13"/>
  <c r="AW47" i="13" s="1"/>
  <c r="AW39" i="13"/>
  <c r="AS39" i="13" l="1"/>
  <c r="S27" i="13"/>
  <c r="AS47" i="13" s="1"/>
  <c r="Y27" i="13"/>
  <c r="X26" i="13"/>
  <c r="AV39" i="13"/>
  <c r="AF27" i="13"/>
  <c r="AV47" i="13" s="1"/>
  <c r="AT39" i="13" l="1"/>
  <c r="X27" i="13"/>
  <c r="AT47" i="13" s="1"/>
</calcChain>
</file>

<file path=xl/sharedStrings.xml><?xml version="1.0" encoding="utf-8"?>
<sst xmlns="http://schemas.openxmlformats.org/spreadsheetml/2006/main" count="206" uniqueCount="101">
  <si>
    <t>Electrical consumption (GWh/an)</t>
  </si>
  <si>
    <r>
      <t>Emission factor (kgCO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e/kWh)</t>
    </r>
  </si>
  <si>
    <r>
      <t>Embodied emissions (method stock) (ktCO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e/an)</t>
    </r>
  </si>
  <si>
    <r>
      <t>Emissions electrical consumption (ktCO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e/an)</t>
    </r>
  </si>
  <si>
    <r>
      <t>Total emissions (ktCO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e/an)</t>
    </r>
  </si>
  <si>
    <t>Références et utilisés pour construction</t>
  </si>
  <si>
    <t xml:space="preserve">https://www.iea.org/data-and-statistics/data-product/emissions-factors-2022# </t>
  </si>
  <si>
    <t>Arcep. (2022). Evaluation de la consommation énergétique d’un déploiement 4G vs 5G [Comité d’experts techniques sur les réseaux mobiles]. https://www.arcep.fr/la-regulation/grands-dossiers-thematiques-transverses/lempreinte-environnementale-du-numerique/consommation-energetique-reseaux-mobiles-etude-comparee.html</t>
  </si>
  <si>
    <t>Arcep, 2022</t>
  </si>
  <si>
    <t>OurWorldInData, 2020</t>
  </si>
  <si>
    <t>Non utilisées</t>
  </si>
  <si>
    <t>[OurWorldInData, 2024]</t>
  </si>
  <si>
    <t>[Arcep, 2022]</t>
  </si>
  <si>
    <r>
      <t>Emission factor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e/kWh)</t>
    </r>
  </si>
  <si>
    <t>[tab 'FE']</t>
  </si>
  <si>
    <t>EB / year</t>
  </si>
  <si>
    <t>GB / month</t>
  </si>
  <si>
    <t>Pop (hab) (in model)</t>
  </si>
  <si>
    <r>
      <t xml:space="preserve">Arcep. (2023). </t>
    </r>
    <r>
      <rPr>
        <i/>
        <sz val="11"/>
        <color theme="1"/>
        <rFont val="Calibri"/>
        <family val="2"/>
        <scheme val="minor"/>
      </rPr>
      <t>Observatoire des communications électroniques</t>
    </r>
    <r>
      <rPr>
        <sz val="11"/>
        <color theme="1"/>
        <rFont val="Calibri"/>
        <family val="2"/>
        <scheme val="minor"/>
      </rPr>
      <t>. https://www.data.gouv.fr/fr/datasets/observatoire-des-communications-electroniques/</t>
    </r>
  </si>
  <si>
    <t>Arcep, 2023</t>
  </si>
  <si>
    <t>TB / year</t>
  </si>
  <si>
    <t>[Arcep, 2023]</t>
  </si>
  <si>
    <t>Init</t>
  </si>
  <si>
    <t xml:space="preserve">Init for all scenarios </t>
  </si>
  <si>
    <t>date</t>
  </si>
  <si>
    <t xml:space="preserve">Trafic maîtrisé </t>
  </si>
  <si>
    <t>x</t>
  </si>
  <si>
    <t>Arthur D Little. (2023). The evolution of data growth in Europe. Evaluating the trends fueling data consumption in European markets. https://www.adlittle.com/en/insights/report/evolution-data-growth-europe</t>
  </si>
  <si>
    <t>Arthur D Little, 2023</t>
  </si>
  <si>
    <t>The Shift Project. (2024). Energie-climat : Quels mondes virtuels pour quel monde réel ?</t>
  </si>
  <si>
    <t>The Shift Project, 2024</t>
  </si>
  <si>
    <t>Tracé n°1 dans le rapport Réseaux - "Cahier des charges"</t>
  </si>
  <si>
    <t>Tracé n°2 dans le rapport Réseaux - "Ecoconception &amp; sobriété "</t>
  </si>
  <si>
    <t>Tracé n°3 dans le rapport Mondes virtuels - "Mondes virtuels &amp; réseaux mobiles"</t>
  </si>
  <si>
    <t>Traffic scenario names</t>
  </si>
  <si>
    <t>x (with its ecodesigned variant)</t>
  </si>
  <si>
    <t>x (ecodesigned only)</t>
  </si>
  <si>
    <t>Scenario names</t>
  </si>
  <si>
    <t xml:space="preserve">Arcep 4G / 5G </t>
  </si>
  <si>
    <t>CAGR</t>
  </si>
  <si>
    <t xml:space="preserve">pente </t>
  </si>
  <si>
    <t>ord orig</t>
  </si>
  <si>
    <t>CAGR 2023-2030</t>
  </si>
  <si>
    <t>CAGR 2030-2035</t>
  </si>
  <si>
    <t>ADEME-Arcep 3/3 (tendanciel 2030 - S1 2035)</t>
  </si>
  <si>
    <t xml:space="preserve">CAGR 2023-2035 </t>
  </si>
  <si>
    <t>CAGR 2030 - 2035</t>
  </si>
  <si>
    <t>CAGR 2023-2028</t>
  </si>
  <si>
    <t>CAGR 2028-2035</t>
  </si>
  <si>
    <t>Monthly consumption (Go/mois)</t>
  </si>
  <si>
    <t>Traffic simulated in tool (EB / year)</t>
  </si>
  <si>
    <t>Observatoire Arcep - linéaire</t>
  </si>
  <si>
    <t>Prévisions ADL - linéaire</t>
  </si>
  <si>
    <t>Prévisions ADL - exponentiel</t>
  </si>
  <si>
    <t>Méta-métavers (Gartner, Ericsson)</t>
  </si>
  <si>
    <t xml:space="preserve">  "avg monthly GB per sub": {"2012": 0, "2014": 0.5, "2017": 3.1, "2018": 5.1,"2019": 7.4,"2020": 10, "2021": 12.1, "2022":15.5,},</t>
  </si>
  <si>
    <t xml:space="preserve">"2023": </t>
  </si>
  <si>
    <t xml:space="preserve">"2024": </t>
  </si>
  <si>
    <t xml:space="preserve">"2025": </t>
  </si>
  <si>
    <t xml:space="preserve">"2026": </t>
  </si>
  <si>
    <t xml:space="preserve">"2027": </t>
  </si>
  <si>
    <t xml:space="preserve">"2028": </t>
  </si>
  <si>
    <t xml:space="preserve">"2029": </t>
  </si>
  <si>
    <t xml:space="preserve">"2030": </t>
  </si>
  <si>
    <t xml:space="preserve">"2031": </t>
  </si>
  <si>
    <t xml:space="preserve">"2032": </t>
  </si>
  <si>
    <t xml:space="preserve">"2033": </t>
  </si>
  <si>
    <t xml:space="preserve">"2034": </t>
  </si>
  <si>
    <t xml:space="preserve">"2035": </t>
  </si>
  <si>
    <t xml:space="preserve">"2023": 17, "2024": 20, "2025": 22, "2026": 24, "2027": 27, "2028": 29, "2029": 31, "2030": 34, "2031": 36, "2032": 38, "2033": 40, "2034": 43, "2035": 45, </t>
  </si>
  <si>
    <t>arcep linéaire</t>
  </si>
  <si>
    <t>ADL linéaire</t>
  </si>
  <si>
    <t>ADL exp</t>
  </si>
  <si>
    <t xml:space="preserve">Meta-metavers Gartner </t>
  </si>
  <si>
    <t xml:space="preserve">"2023": 17, "2024": 20, "2025": 20, "2026": 20, "2027": 20, "2028": 20, "2029": 20, "2030": 20, "2031": 20, "2032": 20, "2033": 20, "2034": 20, "2035": 20, </t>
  </si>
  <si>
    <t>Trafic maîtrisé</t>
  </si>
  <si>
    <t>pente</t>
  </si>
  <si>
    <t xml:space="preserve">"2023": 20, "2024": 25, "2025": 31, "2026": 39, "2027": 49, "2028": 62, "2029": 78, "2030": 98, "2031": 109, "2032": 120, "2033": 131, "2034": 142, "2035": 153, </t>
  </si>
  <si>
    <t xml:space="preserve">"2023": 20, "2024": 25, "2025": 31, "2026": 39, "2027": 49, "2028": 62, "2029": 78, "2030": 98, "2031": 124, "2032": 156, "2033": 197, "2034": 248, "2035": 312, </t>
  </si>
  <si>
    <t xml:space="preserve">"2023": 21, "2024": 29, "2025": 40, "2026": 55, "2027": 75, "2028": 102, "2029": 140, "2030": 192, "2031": 231, "2032": 277, "2033": 332, "2034": 399, "2035": 478, </t>
  </si>
  <si>
    <t xml:space="preserve">Zone pour générer les inputs </t>
  </si>
  <si>
    <r>
      <t xml:space="preserve">Sur 2012 - 2017 : tous les scénarios ont la même initialisation 
Sur 2017 - 2022 : tous les scénarios ont le volume de données de l'observatoire Arcep (Arcep, 2023)
</t>
    </r>
    <r>
      <rPr>
        <b/>
        <sz val="11"/>
        <color theme="1"/>
        <rFont val="Calibri"/>
        <family val="2"/>
        <scheme val="minor"/>
      </rPr>
      <t xml:space="preserve">Les scénarios se différencient à partir de 2023 : </t>
    </r>
    <r>
      <rPr>
        <sz val="11"/>
        <color theme="1"/>
        <rFont val="Calibri"/>
        <family val="2"/>
        <scheme val="minor"/>
      </rPr>
      <t xml:space="preserve">
- Arcep - linéaire : le volume de données de l'observatoire est extrapolé linéairement jusqu'en 2035 (Arcep, 2023)
- ADL - linéaire : le CAGR 2023-2030 à 0.26 est utilisé jusqu'en 2030 (Arthur D Little, 2024), puis hypothèse d'une extrapolation linéaire (avec la pente 2023-2030 gardée jusqu'en 2035 )
- ADL - exponentiel : le CAGR 2023-2030 à 0.26 est utilisé jusqu'en 2035 (Arthur D Little, 2024)
- Méta-métavers : CAGR 2022-2030 : 0.37 (The Shift Project, 2024) puis CAGR 2030-2035 : 0.2 
- Trafic maîtrisé : la consommation mensuelle depuis 2024 reste constante : Arcep - linéaire jusqu'en 2024 puis le trafic suit l'évolution de population (Arcep, 2023)
Les trafics sont comparés avec les hypothèses prises dans les études : 
- Arcep 4G/5G (Arcep, 2022) tendanciel : CAGR 2022-2030 : 30%
- ADEME-Arcep 3/3 (ADEME-Arcep, 2023) : CAGR 2020-2028 : 20% (CAGR TBC)</t>
    </r>
  </si>
  <si>
    <t xml:space="preserve">Pas de 6G </t>
  </si>
  <si>
    <t>Pas de régul à partir de 2025 : ni les sites classiques, ni les routes, ni le 240</t>
  </si>
  <si>
    <t xml:space="preserve">durée de vie + 2 ans pour tous les équipements </t>
  </si>
  <si>
    <t xml:space="preserve">-10% à partir de 2026 sur Pbase pour modéliser un mode veille </t>
  </si>
  <si>
    <t>NB : Cahier des charges</t>
  </si>
  <si>
    <t xml:space="preserve">NB : Ecoconception </t>
  </si>
  <si>
    <t>Sharing passif : on vise 3 mais saturé (regarder au cas par cas sur les images ce qui peut être fait in fine)</t>
  </si>
  <si>
    <t>Commentaire : avec routes 4G lower mid et autouroutes 5G upper mid, 240</t>
  </si>
  <si>
    <t>Go/mois/pers./an</t>
  </si>
  <si>
    <t>Usages : croissance maîtrisée</t>
  </si>
  <si>
    <t>Usages : exponentiel</t>
  </si>
  <si>
    <t>Cahier des charges</t>
  </si>
  <si>
    <t xml:space="preserve">Trafic stable : écoconception </t>
  </si>
  <si>
    <t xml:space="preserve">Trafic stable </t>
  </si>
  <si>
    <t>Eco-conception et sobriété</t>
  </si>
  <si>
    <t>-20% ecoconception</t>
  </si>
  <si>
    <t>(valeurs avant correction)</t>
  </si>
  <si>
    <t>Eco-conception</t>
  </si>
  <si>
    <t>Eco-conception systémique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</si>
</sst>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00_-;\-* #,##0.0000_-;_-* &quot;-&quot;??_-;_-@_-"/>
    <numFmt numFmtId="167" formatCode="_-* #,##0.0_-;\-* #,##0.0_-;_-* &quot;-&quot;??_-;_-@_-"/>
    <numFmt numFmtId="168" formatCode="_-* #,##0.00\ _€_-;\-* #,##0.00\ _€_-;_-* &quot;-&quot;??\ _€_-;_-@_-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sz val="10"/>
      <color rgb="FF00005A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777777"/>
      <name val="Calibri"/>
      <family val="2"/>
      <scheme val="minor"/>
    </font>
    <font>
      <b/>
      <sz val="11"/>
      <color rgb="FF777777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55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1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4" xfId="0" applyBorder="1"/>
    <xf numFmtId="166" fontId="0" fillId="0" borderId="0" xfId="1" applyNumberFormat="1" applyFont="1"/>
    <xf numFmtId="0" fontId="11" fillId="0" borderId="11" xfId="0" applyFont="1" applyBorder="1" applyAlignment="1">
      <alignment horizontal="center" wrapText="1"/>
    </xf>
    <xf numFmtId="0" fontId="0" fillId="0" borderId="13" xfId="0" applyBorder="1"/>
    <xf numFmtId="0" fontId="18" fillId="0" borderId="0" xfId="2"/>
    <xf numFmtId="0" fontId="9" fillId="0" borderId="1" xfId="0" applyFont="1" applyBorder="1" applyAlignment="1">
      <alignment horizontal="right" wrapText="1"/>
    </xf>
    <xf numFmtId="0" fontId="16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10" xfId="1" applyNumberFormat="1" applyFont="1" applyBorder="1"/>
    <xf numFmtId="43" fontId="0" fillId="0" borderId="4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2" xfId="1" applyFont="1" applyBorder="1"/>
    <xf numFmtId="43" fontId="0" fillId="0" borderId="0" xfId="1" applyFont="1" applyBorder="1"/>
    <xf numFmtId="43" fontId="0" fillId="0" borderId="7" xfId="1" applyFont="1" applyBorder="1"/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11" fontId="0" fillId="0" borderId="0" xfId="1" applyNumberFormat="1" applyFont="1"/>
    <xf numFmtId="164" fontId="0" fillId="0" borderId="7" xfId="1" applyNumberFormat="1" applyFont="1" applyBorder="1"/>
    <xf numFmtId="164" fontId="0" fillId="0" borderId="10" xfId="1" applyNumberFormat="1" applyFont="1" applyBorder="1"/>
    <xf numFmtId="0" fontId="11" fillId="0" borderId="15" xfId="0" applyFont="1" applyBorder="1"/>
    <xf numFmtId="164" fontId="0" fillId="0" borderId="6" xfId="1" applyNumberFormat="1" applyFont="1" applyBorder="1"/>
    <xf numFmtId="164" fontId="11" fillId="0" borderId="3" xfId="1" applyNumberFormat="1" applyFont="1" applyBorder="1"/>
    <xf numFmtId="164" fontId="0" fillId="0" borderId="3" xfId="1" applyNumberFormat="1" applyFont="1" applyBorder="1"/>
    <xf numFmtId="167" fontId="11" fillId="0" borderId="3" xfId="1" applyNumberFormat="1" applyFont="1" applyBorder="1"/>
    <xf numFmtId="0" fontId="9" fillId="0" borderId="3" xfId="0" applyFont="1" applyBorder="1"/>
    <xf numFmtId="164" fontId="0" fillId="0" borderId="15" xfId="1" applyNumberFormat="1" applyFont="1" applyBorder="1"/>
    <xf numFmtId="164" fontId="11" fillId="0" borderId="2" xfId="1" applyNumberFormat="1" applyFont="1" applyBorder="1"/>
    <xf numFmtId="164" fontId="11" fillId="0" borderId="0" xfId="1" applyNumberFormat="1" applyFont="1" applyBorder="1"/>
    <xf numFmtId="43" fontId="11" fillId="0" borderId="7" xfId="0" applyNumberFormat="1" applyFont="1" applyBorder="1"/>
    <xf numFmtId="0" fontId="0" fillId="0" borderId="11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6" xfId="0" applyNumberForma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/>
    </xf>
    <xf numFmtId="0" fontId="18" fillId="0" borderId="1" xfId="2" applyBorder="1" applyAlignment="1">
      <alignment horizontal="justify" vertical="center"/>
    </xf>
    <xf numFmtId="0" fontId="11" fillId="0" borderId="1" xfId="0" applyFont="1" applyFill="1" applyBorder="1"/>
    <xf numFmtId="0" fontId="0" fillId="0" borderId="3" xfId="0" applyBorder="1"/>
    <xf numFmtId="0" fontId="22" fillId="0" borderId="11" xfId="0" applyFont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11" fontId="0" fillId="0" borderId="0" xfId="0" applyNumberFormat="1"/>
    <xf numFmtId="164" fontId="0" fillId="0" borderId="0" xfId="0" applyNumberFormat="1" applyBorder="1"/>
    <xf numFmtId="0" fontId="9" fillId="0" borderId="0" xfId="0" applyFont="1" applyAlignment="1">
      <alignment wrapText="1"/>
    </xf>
    <xf numFmtId="164" fontId="0" fillId="0" borderId="0" xfId="0" applyNumberFormat="1"/>
    <xf numFmtId="164" fontId="0" fillId="0" borderId="7" xfId="0" applyNumberFormat="1" applyBorder="1"/>
    <xf numFmtId="164" fontId="0" fillId="0" borderId="10" xfId="0" applyNumberFormat="1" applyBorder="1"/>
    <xf numFmtId="0" fontId="8" fillId="0" borderId="0" xfId="0" applyFont="1"/>
    <xf numFmtId="164" fontId="0" fillId="0" borderId="5" xfId="0" applyNumberFormat="1" applyBorder="1"/>
    <xf numFmtId="164" fontId="0" fillId="0" borderId="9" xfId="0" applyNumberFormat="1" applyBorder="1"/>
    <xf numFmtId="164" fontId="23" fillId="0" borderId="5" xfId="0" applyNumberFormat="1" applyFont="1" applyBorder="1"/>
    <xf numFmtId="164" fontId="23" fillId="0" borderId="0" xfId="0" applyNumberFormat="1" applyFont="1" applyBorder="1"/>
    <xf numFmtId="164" fontId="23" fillId="0" borderId="9" xfId="0" applyNumberFormat="1" applyFont="1" applyBorder="1"/>
    <xf numFmtId="164" fontId="23" fillId="0" borderId="0" xfId="1" applyNumberFormat="1" applyFont="1" applyBorder="1"/>
    <xf numFmtId="164" fontId="23" fillId="0" borderId="9" xfId="1" applyNumberFormat="1" applyFont="1" applyBorder="1"/>
    <xf numFmtId="164" fontId="23" fillId="0" borderId="6" xfId="1" applyNumberFormat="1" applyFont="1" applyBorder="1"/>
    <xf numFmtId="164" fontId="23" fillId="0" borderId="7" xfId="1" applyNumberFormat="1" applyFont="1" applyBorder="1"/>
    <xf numFmtId="164" fontId="23" fillId="0" borderId="5" xfId="1" applyNumberFormat="1" applyFont="1" applyBorder="1"/>
    <xf numFmtId="164" fontId="11" fillId="0" borderId="10" xfId="0" applyNumberFormat="1" applyFont="1" applyBorder="1"/>
    <xf numFmtId="164" fontId="11" fillId="0" borderId="10" xfId="1" applyNumberFormat="1" applyFont="1" applyBorder="1"/>
    <xf numFmtId="164" fontId="24" fillId="0" borderId="10" xfId="1" applyNumberFormat="1" applyFont="1" applyBorder="1"/>
    <xf numFmtId="0" fontId="0" fillId="0" borderId="2" xfId="0" applyFill="1" applyBorder="1"/>
    <xf numFmtId="0" fontId="0" fillId="0" borderId="4" xfId="0" applyFill="1" applyBorder="1"/>
    <xf numFmtId="0" fontId="0" fillId="0" borderId="8" xfId="0" applyFill="1" applyBorder="1"/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4" fontId="0" fillId="0" borderId="4" xfId="0" applyNumberFormat="1" applyBorder="1"/>
    <xf numFmtId="164" fontId="0" fillId="0" borderId="8" xfId="0" applyNumberFormat="1" applyBorder="1"/>
    <xf numFmtId="0" fontId="0" fillId="0" borderId="0" xfId="0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8" fillId="0" borderId="0" xfId="0" applyFont="1" applyAlignment="1">
      <alignment vertical="center"/>
    </xf>
    <xf numFmtId="167" fontId="0" fillId="0" borderId="7" xfId="1" applyNumberFormat="1" applyFont="1" applyBorder="1" applyAlignment="1">
      <alignment horizontal="left"/>
    </xf>
    <xf numFmtId="164" fontId="0" fillId="0" borderId="2" xfId="0" applyNumberFormat="1" applyBorder="1"/>
    <xf numFmtId="0" fontId="0" fillId="0" borderId="1" xfId="0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Border="1"/>
    <xf numFmtId="0" fontId="7" fillId="0" borderId="0" xfId="0" applyFont="1"/>
    <xf numFmtId="164" fontId="11" fillId="0" borderId="7" xfId="1" applyNumberFormat="1" applyFont="1" applyBorder="1"/>
    <xf numFmtId="0" fontId="26" fillId="0" borderId="0" xfId="0" applyFont="1"/>
    <xf numFmtId="164" fontId="0" fillId="0" borderId="0" xfId="1" applyNumberFormat="1" applyFont="1" applyBorder="1"/>
    <xf numFmtId="164" fontId="0" fillId="0" borderId="5" xfId="1" applyNumberFormat="1" applyFont="1" applyBorder="1"/>
    <xf numFmtId="0" fontId="25" fillId="0" borderId="0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0" xfId="1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164" fontId="0" fillId="0" borderId="9" xfId="1" applyNumberFormat="1" applyFont="1" applyBorder="1"/>
    <xf numFmtId="0" fontId="11" fillId="0" borderId="4" xfId="0" applyFont="1" applyBorder="1"/>
    <xf numFmtId="0" fontId="11" fillId="0" borderId="13" xfId="0" applyFont="1" applyBorder="1"/>
    <xf numFmtId="0" fontId="11" fillId="0" borderId="6" xfId="0" applyFont="1" applyBorder="1" applyAlignment="1">
      <alignment horizontal="center" vertical="center" wrapText="1"/>
    </xf>
    <xf numFmtId="0" fontId="0" fillId="0" borderId="8" xfId="0" quotePrefix="1" applyBorder="1"/>
    <xf numFmtId="0" fontId="6" fillId="0" borderId="2" xfId="0" applyFont="1" applyBorder="1"/>
    <xf numFmtId="11" fontId="27" fillId="0" borderId="0" xfId="0" applyNumberFormat="1" applyFont="1"/>
    <xf numFmtId="0" fontId="27" fillId="0" borderId="0" xfId="0" applyFont="1"/>
    <xf numFmtId="0" fontId="5" fillId="0" borderId="0" xfId="0" applyFont="1"/>
    <xf numFmtId="43" fontId="0" fillId="0" borderId="0" xfId="1" applyFont="1" applyFill="1" applyBorder="1"/>
    <xf numFmtId="0" fontId="4" fillId="0" borderId="3" xfId="0" applyFont="1" applyBorder="1"/>
    <xf numFmtId="0" fontId="4" fillId="0" borderId="15" xfId="0" applyFont="1" applyBorder="1"/>
    <xf numFmtId="0" fontId="11" fillId="0" borderId="0" xfId="0" quotePrefix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8" fontId="0" fillId="0" borderId="0" xfId="0" applyNumberFormat="1"/>
    <xf numFmtId="0" fontId="2" fillId="0" borderId="3" xfId="0" applyFont="1" applyBorder="1"/>
    <xf numFmtId="0" fontId="7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2060"/>
      <color rgb="FFDDDDDD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Consommation de données mensuelle (en Go/mois/pers.)</a:t>
            </a:r>
            <a:endParaRPr lang="fr-FR" sz="100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13"/>
          <c:order val="0"/>
          <c:tx>
            <c:strRef>
              <c:f>'Traffic scenarios'!$W$2:$Y$2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scenarios'!$W$4:$W$27</c:f>
              <c:numCache>
                <c:formatCode>General</c:formatCode>
                <c:ptCount val="24"/>
                <c:pt idx="0">
                  <c:v>2012</c:v>
                </c:pt>
                <c:pt idx="1">
                  <c:v>0</c:v>
                </c:pt>
                <c:pt idx="2">
                  <c:v>2014</c:v>
                </c:pt>
                <c:pt idx="3">
                  <c:v>0</c:v>
                </c:pt>
                <c:pt idx="4">
                  <c:v>0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scenarios'!$Y$4:$Y$27</c:f>
              <c:numCache>
                <c:formatCode>_-* #,##0_-;\-* #,##0_-;_-* "-"??_-;_-@_-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3.1260670200076182</c:v>
                </c:pt>
                <c:pt idx="6">
                  <c:v>5.1484403237868479</c:v>
                </c:pt>
                <c:pt idx="7">
                  <c:v>7.3902319380793502</c:v>
                </c:pt>
                <c:pt idx="8">
                  <c:v>10.023447055650612</c:v>
                </c:pt>
                <c:pt idx="9">
                  <c:v>12.142372971613998</c:v>
                </c:pt>
                <c:pt idx="10">
                  <c:v>15.486901112916819</c:v>
                </c:pt>
                <c:pt idx="11">
                  <c:v>19.51349540227519</c:v>
                </c:pt>
                <c:pt idx="12">
                  <c:v>24.587004206866741</c:v>
                </c:pt>
                <c:pt idx="13">
                  <c:v>30.979625300652092</c:v>
                </c:pt>
                <c:pt idx="14">
                  <c:v>39.034327878821635</c:v>
                </c:pt>
                <c:pt idx="15">
                  <c:v>49.183253127315261</c:v>
                </c:pt>
                <c:pt idx="16">
                  <c:v>61.970898940417229</c:v>
                </c:pt>
                <c:pt idx="17">
                  <c:v>78.083332664925706</c:v>
                </c:pt>
                <c:pt idx="18">
                  <c:v>98.384999157806391</c:v>
                </c:pt>
                <c:pt idx="19">
                  <c:v>123.96509893883605</c:v>
                </c:pt>
                <c:pt idx="20">
                  <c:v>156.19602466293341</c:v>
                </c:pt>
                <c:pt idx="21">
                  <c:v>196.80699107529611</c:v>
                </c:pt>
                <c:pt idx="22">
                  <c:v>247.9768087548731</c:v>
                </c:pt>
                <c:pt idx="23">
                  <c:v>312.45077903114009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A3-4C33-8879-473676F123E0}"/>
            </c:ext>
          </c:extLst>
        </c:ser>
        <c:ser>
          <c:idx val="3"/>
          <c:order val="1"/>
          <c:tx>
            <c:strRef>
              <c:f>'Traffic scenarios'!$R$2:$T$2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scenarios'!$R$4:$R$27</c:f>
              <c:numCache>
                <c:formatCode>General</c:formatCode>
                <c:ptCount val="24"/>
                <c:pt idx="0">
                  <c:v>2012</c:v>
                </c:pt>
                <c:pt idx="2">
                  <c:v>2014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scenarios'!$T$4:$T$27</c:f>
              <c:numCache>
                <c:formatCode>_-* #,##0_-;\-* #,##0_-;_-* "-"??_-;_-@_-</c:formatCode>
                <c:ptCount val="24"/>
                <c:pt idx="0">
                  <c:v>0</c:v>
                </c:pt>
                <c:pt idx="2">
                  <c:v>0.5</c:v>
                </c:pt>
                <c:pt idx="5">
                  <c:v>3.1260670200076182</c:v>
                </c:pt>
                <c:pt idx="6">
                  <c:v>5.1484403237868479</c:v>
                </c:pt>
                <c:pt idx="7">
                  <c:v>7.3902319380793502</c:v>
                </c:pt>
                <c:pt idx="8">
                  <c:v>10.023447055650612</c:v>
                </c:pt>
                <c:pt idx="9">
                  <c:v>12.142372971613998</c:v>
                </c:pt>
                <c:pt idx="10">
                  <c:v>15.486901112916819</c:v>
                </c:pt>
                <c:pt idx="11">
                  <c:v>19.51349540227519</c:v>
                </c:pt>
                <c:pt idx="12">
                  <c:v>24.587004206866741</c:v>
                </c:pt>
                <c:pt idx="13">
                  <c:v>30.979625300652092</c:v>
                </c:pt>
                <c:pt idx="14">
                  <c:v>39.034327878821635</c:v>
                </c:pt>
                <c:pt idx="15">
                  <c:v>49.183253127315261</c:v>
                </c:pt>
                <c:pt idx="16">
                  <c:v>61.970898940417229</c:v>
                </c:pt>
                <c:pt idx="17">
                  <c:v>78.083332664925706</c:v>
                </c:pt>
                <c:pt idx="18">
                  <c:v>98.384999157806391</c:v>
                </c:pt>
                <c:pt idx="19">
                  <c:v>109.3695814762207</c:v>
                </c:pt>
                <c:pt idx="20">
                  <c:v>120.35416379463501</c:v>
                </c:pt>
                <c:pt idx="21">
                  <c:v>131.33874611304933</c:v>
                </c:pt>
                <c:pt idx="22">
                  <c:v>142.32332843146364</c:v>
                </c:pt>
                <c:pt idx="23">
                  <c:v>153.30791074987795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A3-4C33-8879-473676F123E0}"/>
            </c:ext>
          </c:extLst>
        </c:ser>
        <c:ser>
          <c:idx val="0"/>
          <c:order val="2"/>
          <c:tx>
            <c:strRef>
              <c:f>'Traffic scenarios'!$M$2:$O$2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scenarios'!$M$4:$M$27</c:f>
              <c:numCache>
                <c:formatCode>General</c:formatCode>
                <c:ptCount val="24"/>
                <c:pt idx="0">
                  <c:v>2012</c:v>
                </c:pt>
                <c:pt idx="2">
                  <c:v>2014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scenarios'!$O$4:$O$27</c:f>
              <c:numCache>
                <c:formatCode>_-* #,##0_-;\-* #,##0_-;_-* "-"??_-;_-@_-</c:formatCode>
                <c:ptCount val="24"/>
                <c:pt idx="0">
                  <c:v>0</c:v>
                </c:pt>
                <c:pt idx="2">
                  <c:v>0.5</c:v>
                </c:pt>
                <c:pt idx="5">
                  <c:v>3.1260670200076182</c:v>
                </c:pt>
                <c:pt idx="6">
                  <c:v>5.1484403237868479</c:v>
                </c:pt>
                <c:pt idx="7">
                  <c:v>7.3902319380793502</c:v>
                </c:pt>
                <c:pt idx="8">
                  <c:v>10.023447055650612</c:v>
                </c:pt>
                <c:pt idx="9">
                  <c:v>12.142372971613998</c:v>
                </c:pt>
                <c:pt idx="10">
                  <c:v>15.486901112916819</c:v>
                </c:pt>
                <c:pt idx="11">
                  <c:v>17.35463825295113</c:v>
                </c:pt>
                <c:pt idx="12">
                  <c:v>19.731066196042711</c:v>
                </c:pt>
                <c:pt idx="13">
                  <c:v>22.091688931947584</c:v>
                </c:pt>
                <c:pt idx="14">
                  <c:v>24.436663614574062</c:v>
                </c:pt>
                <c:pt idx="15">
                  <c:v>26.766145321233388</c:v>
                </c:pt>
                <c:pt idx="16">
                  <c:v>29.080287086828097</c:v>
                </c:pt>
                <c:pt idx="17">
                  <c:v>31.379239937367338</c:v>
                </c:pt>
                <c:pt idx="18">
                  <c:v>33.663152922818988</c:v>
                </c:pt>
                <c:pt idx="19">
                  <c:v>35.93217314932447</c:v>
                </c:pt>
                <c:pt idx="20">
                  <c:v>38.186445810785408</c:v>
                </c:pt>
                <c:pt idx="21">
                  <c:v>40.426114219831121</c:v>
                </c:pt>
                <c:pt idx="22">
                  <c:v>42.651319838191441</c:v>
                </c:pt>
                <c:pt idx="23">
                  <c:v>44.862202306483013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A3-4C33-8879-473676F12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3"/>
                <c:tx>
                  <c:strRef>
                    <c:extLst>
                      <c:ext uri="{02D57815-91ED-43cb-92C2-25804820EDAC}">
                        <c15:formulaRef>
                          <c15:sqref>'Traffic scenarios'!$AA$2:$AC$2</c15:sqref>
                        </c15:formulaRef>
                      </c:ext>
                    </c:extLst>
                    <c:strCache>
                      <c:ptCount val="1"/>
                      <c:pt idx="0">
                        <c:v>Méta-métavers (Gartner, Ericsson)</c:v>
                      </c:pt>
                    </c:strCache>
                  </c:strRef>
                </c:tx>
                <c:spPr>
                  <a:ln w="19050" cap="rnd">
                    <a:solidFill>
                      <a:schemeClr val="bg1">
                        <a:lumMod val="20000"/>
                        <a:lumOff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'Traffic scenarios'!$AA$4:$AA$27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2012</c:v>
                      </c:pt>
                      <c:pt idx="1">
                        <c:v>0</c:v>
                      </c:pt>
                      <c:pt idx="2">
                        <c:v>2014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  <c:pt idx="12">
                        <c:v>2024</c:v>
                      </c:pt>
                      <c:pt idx="13">
                        <c:v>2025</c:v>
                      </c:pt>
                      <c:pt idx="14">
                        <c:v>2026</c:v>
                      </c:pt>
                      <c:pt idx="15">
                        <c:v>2027</c:v>
                      </c:pt>
                      <c:pt idx="16">
                        <c:v>2028</c:v>
                      </c:pt>
                      <c:pt idx="17">
                        <c:v>2029</c:v>
                      </c:pt>
                      <c:pt idx="18">
                        <c:v>2030</c:v>
                      </c:pt>
                      <c:pt idx="19">
                        <c:v>2031</c:v>
                      </c:pt>
                      <c:pt idx="20">
                        <c:v>2032</c:v>
                      </c:pt>
                      <c:pt idx="21">
                        <c:v>2033</c:v>
                      </c:pt>
                      <c:pt idx="22">
                        <c:v>2034</c:v>
                      </c:pt>
                      <c:pt idx="23">
                        <c:v>2035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'Traffic scenarios'!$AC$4:$AC$27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0.5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3.1260670200076182</c:v>
                      </c:pt>
                      <c:pt idx="6">
                        <c:v>5.1484403237868479</c:v>
                      </c:pt>
                      <c:pt idx="7">
                        <c:v>7.3902319380793502</c:v>
                      </c:pt>
                      <c:pt idx="8">
                        <c:v>10.023447055650612</c:v>
                      </c:pt>
                      <c:pt idx="9">
                        <c:v>12.142372971613998</c:v>
                      </c:pt>
                      <c:pt idx="10">
                        <c:v>15.486901112916819</c:v>
                      </c:pt>
                      <c:pt idx="11">
                        <c:v>21.217054524696042</c:v>
                      </c:pt>
                      <c:pt idx="12">
                        <c:v>29.067364698833579</c:v>
                      </c:pt>
                      <c:pt idx="13">
                        <c:v>39.822289637402008</c:v>
                      </c:pt>
                      <c:pt idx="14">
                        <c:v>54.556536803240753</c:v>
                      </c:pt>
                      <c:pt idx="15">
                        <c:v>74.742455420439839</c:v>
                      </c:pt>
                      <c:pt idx="16">
                        <c:v>102.39716392600259</c:v>
                      </c:pt>
                      <c:pt idx="17">
                        <c:v>140.28411457862356</c:v>
                      </c:pt>
                      <c:pt idx="18">
                        <c:v>192.1892369727143</c:v>
                      </c:pt>
                      <c:pt idx="19">
                        <c:v>230.62708436725714</c:v>
                      </c:pt>
                      <c:pt idx="20">
                        <c:v>276.75250124070857</c:v>
                      </c:pt>
                      <c:pt idx="21">
                        <c:v>332.10300148885028</c:v>
                      </c:pt>
                      <c:pt idx="22">
                        <c:v>398.5236017866203</c:v>
                      </c:pt>
                      <c:pt idx="23">
                        <c:v>478.22832214394435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512D-4A54-82BE-E79D7F0C61C0}"/>
                  </c:ext>
                </c:extLst>
              </c15:ser>
            </c15:filteredScatterSeries>
            <c15:filteredScatter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'Traffic scenarios'!$AE$2:$AG$2</c15:sqref>
                        </c15:formulaRef>
                      </c:ext>
                    </c:extLst>
                    <c:strCache>
                      <c:ptCount val="1"/>
                      <c:pt idx="0">
                        <c:v>Trafic stable 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'Traffic scenarios'!$AE$4:$AE$27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2012</c:v>
                      </c:pt>
                      <c:pt idx="2">
                        <c:v>2014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  <c:pt idx="12">
                        <c:v>2024</c:v>
                      </c:pt>
                      <c:pt idx="13">
                        <c:v>2025</c:v>
                      </c:pt>
                      <c:pt idx="14">
                        <c:v>2026</c:v>
                      </c:pt>
                      <c:pt idx="15">
                        <c:v>2027</c:v>
                      </c:pt>
                      <c:pt idx="16">
                        <c:v>2028</c:v>
                      </c:pt>
                      <c:pt idx="17">
                        <c:v>2029</c:v>
                      </c:pt>
                      <c:pt idx="18">
                        <c:v>2030</c:v>
                      </c:pt>
                      <c:pt idx="19">
                        <c:v>2031</c:v>
                      </c:pt>
                      <c:pt idx="20">
                        <c:v>2032</c:v>
                      </c:pt>
                      <c:pt idx="21">
                        <c:v>2033</c:v>
                      </c:pt>
                      <c:pt idx="22">
                        <c:v>2034</c:v>
                      </c:pt>
                      <c:pt idx="23">
                        <c:v>2035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'Traffic scenarios'!$AG$4:$AG$27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0</c:v>
                      </c:pt>
                      <c:pt idx="2">
                        <c:v>0.5</c:v>
                      </c:pt>
                      <c:pt idx="5">
                        <c:v>3.1260670200076182</c:v>
                      </c:pt>
                      <c:pt idx="6">
                        <c:v>5.1484403237868479</c:v>
                      </c:pt>
                      <c:pt idx="7">
                        <c:v>7.3902319380793502</c:v>
                      </c:pt>
                      <c:pt idx="8">
                        <c:v>10.023447055650612</c:v>
                      </c:pt>
                      <c:pt idx="9">
                        <c:v>12.142372971613998</c:v>
                      </c:pt>
                      <c:pt idx="10">
                        <c:v>15.486901112916819</c:v>
                      </c:pt>
                      <c:pt idx="11">
                        <c:v>17.35463825295113</c:v>
                      </c:pt>
                      <c:pt idx="12">
                        <c:v>19.731066196042711</c:v>
                      </c:pt>
                      <c:pt idx="13">
                        <c:v>19.731066196042711</c:v>
                      </c:pt>
                      <c:pt idx="14">
                        <c:v>19.731066196042711</c:v>
                      </c:pt>
                      <c:pt idx="15">
                        <c:v>19.731066196042711</c:v>
                      </c:pt>
                      <c:pt idx="16">
                        <c:v>19.731066196042711</c:v>
                      </c:pt>
                      <c:pt idx="17">
                        <c:v>19.731066196042711</c:v>
                      </c:pt>
                      <c:pt idx="18">
                        <c:v>19.731066196042711</c:v>
                      </c:pt>
                      <c:pt idx="19">
                        <c:v>19.731066196042711</c:v>
                      </c:pt>
                      <c:pt idx="20">
                        <c:v>19.731066196042711</c:v>
                      </c:pt>
                      <c:pt idx="21">
                        <c:v>19.731066196042711</c:v>
                      </c:pt>
                      <c:pt idx="22">
                        <c:v>19.731066196042711</c:v>
                      </c:pt>
                      <c:pt idx="23">
                        <c:v>19.731066196042711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12D-4A54-82BE-E79D7F0C61C0}"/>
                  </c:ext>
                </c:extLst>
              </c15:ser>
            </c15:filteredScatterSeries>
            <c15:filteredScatte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'Traffic scenarios'!$AI$2:$AK$2</c15:sqref>
                        </c15:formulaRef>
                      </c:ext>
                    </c:extLst>
                    <c:strCache>
                      <c:ptCount val="1"/>
                      <c:pt idx="0">
                        <c:v>ADEME-Arcep 3/3 (tendanciel 2030 - S1 2035)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shade val="7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'Traffic scenarios'!$AI$4:$AI$27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2012</c:v>
                      </c:pt>
                      <c:pt idx="2">
                        <c:v>2014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  <c:pt idx="12">
                        <c:v>2024</c:v>
                      </c:pt>
                      <c:pt idx="13">
                        <c:v>2025</c:v>
                      </c:pt>
                      <c:pt idx="14">
                        <c:v>2026</c:v>
                      </c:pt>
                      <c:pt idx="15">
                        <c:v>2027</c:v>
                      </c:pt>
                      <c:pt idx="16">
                        <c:v>2028</c:v>
                      </c:pt>
                      <c:pt idx="17">
                        <c:v>2029</c:v>
                      </c:pt>
                      <c:pt idx="18">
                        <c:v>2030</c:v>
                      </c:pt>
                      <c:pt idx="19">
                        <c:v>2031</c:v>
                      </c:pt>
                      <c:pt idx="20">
                        <c:v>2032</c:v>
                      </c:pt>
                      <c:pt idx="21">
                        <c:v>2033</c:v>
                      </c:pt>
                      <c:pt idx="22">
                        <c:v>2034</c:v>
                      </c:pt>
                      <c:pt idx="23">
                        <c:v>2035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'Traffic scenarios'!$AK$4:$AK$27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0</c:v>
                      </c:pt>
                      <c:pt idx="2">
                        <c:v>0.5</c:v>
                      </c:pt>
                      <c:pt idx="5">
                        <c:v>3.1260670200076182</c:v>
                      </c:pt>
                      <c:pt idx="6">
                        <c:v>5.1484403237868479</c:v>
                      </c:pt>
                      <c:pt idx="7">
                        <c:v>7.3902319380793502</c:v>
                      </c:pt>
                      <c:pt idx="8">
                        <c:v>10.023447055650612</c:v>
                      </c:pt>
                      <c:pt idx="9">
                        <c:v>12.142372971613998</c:v>
                      </c:pt>
                      <c:pt idx="10">
                        <c:v>15.486901112916819</c:v>
                      </c:pt>
                      <c:pt idx="11">
                        <c:v>18.584281335500183</c:v>
                      </c:pt>
                      <c:pt idx="12">
                        <c:v>22.301137602600217</c:v>
                      </c:pt>
                      <c:pt idx="13">
                        <c:v>26.76136512312026</c:v>
                      </c:pt>
                      <c:pt idx="14">
                        <c:v>32.113638147744311</c:v>
                      </c:pt>
                      <c:pt idx="15">
                        <c:v>38.53636577729317</c:v>
                      </c:pt>
                      <c:pt idx="16">
                        <c:v>46.2436389327518</c:v>
                      </c:pt>
                      <c:pt idx="17">
                        <c:v>55.492366719302161</c:v>
                      </c:pt>
                      <c:pt idx="18">
                        <c:v>66.590840063162588</c:v>
                      </c:pt>
                      <c:pt idx="19">
                        <c:v>66.590840063162588</c:v>
                      </c:pt>
                      <c:pt idx="20">
                        <c:v>66.590840063162588</c:v>
                      </c:pt>
                      <c:pt idx="21">
                        <c:v>66.590840063162588</c:v>
                      </c:pt>
                      <c:pt idx="22">
                        <c:v>66.590840063162588</c:v>
                      </c:pt>
                      <c:pt idx="23">
                        <c:v>66.590840063162588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12D-4A54-82BE-E79D7F0C61C0}"/>
                  </c:ext>
                </c:extLst>
              </c15:ser>
            </c15:filteredScatterSeries>
            <c15:filteredScatte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'Traffic scenarios'!$AM$2:$AO$2</c15:sqref>
                        </c15:formulaRef>
                      </c:ext>
                    </c:extLst>
                    <c:strCache>
                      <c:ptCount val="1"/>
                      <c:pt idx="0">
                        <c:v>Arcep 4G / 5G 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shade val="8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'Traffic scenarios'!$AM$4:$AM$27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2012</c:v>
                      </c:pt>
                      <c:pt idx="2">
                        <c:v>2014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  <c:pt idx="12">
                        <c:v>2024</c:v>
                      </c:pt>
                      <c:pt idx="13">
                        <c:v>2025</c:v>
                      </c:pt>
                      <c:pt idx="14">
                        <c:v>2026</c:v>
                      </c:pt>
                      <c:pt idx="15">
                        <c:v>2027</c:v>
                      </c:pt>
                      <c:pt idx="16">
                        <c:v>2028</c:v>
                      </c:pt>
                      <c:pt idx="17">
                        <c:v>2029</c:v>
                      </c:pt>
                      <c:pt idx="18">
                        <c:v>2030</c:v>
                      </c:pt>
                      <c:pt idx="19">
                        <c:v>2031</c:v>
                      </c:pt>
                      <c:pt idx="20">
                        <c:v>2032</c:v>
                      </c:pt>
                      <c:pt idx="21">
                        <c:v>2033</c:v>
                      </c:pt>
                      <c:pt idx="22">
                        <c:v>2034</c:v>
                      </c:pt>
                      <c:pt idx="23">
                        <c:v>2035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'Traffic scenarios'!$AO$4:$AO$27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4"/>
                      <c:pt idx="0">
                        <c:v>0</c:v>
                      </c:pt>
                      <c:pt idx="2">
                        <c:v>0.5</c:v>
                      </c:pt>
                      <c:pt idx="5">
                        <c:v>3.1260670200076182</c:v>
                      </c:pt>
                      <c:pt idx="6">
                        <c:v>5.1484403237868479</c:v>
                      </c:pt>
                      <c:pt idx="7">
                        <c:v>7.3902319380793502</c:v>
                      </c:pt>
                      <c:pt idx="8">
                        <c:v>10.023447055650612</c:v>
                      </c:pt>
                      <c:pt idx="9">
                        <c:v>12.142372971613998</c:v>
                      </c:pt>
                      <c:pt idx="10">
                        <c:v>15.486901112916819</c:v>
                      </c:pt>
                      <c:pt idx="11">
                        <c:v>20.132971446791863</c:v>
                      </c:pt>
                      <c:pt idx="12">
                        <c:v>26.172862880829424</c:v>
                      </c:pt>
                      <c:pt idx="13">
                        <c:v>34.024721745078253</c:v>
                      </c:pt>
                      <c:pt idx="14">
                        <c:v>44.23213826860173</c:v>
                      </c:pt>
                      <c:pt idx="15">
                        <c:v>57.501779749182248</c:v>
                      </c:pt>
                      <c:pt idx="16">
                        <c:v>74.752313673936925</c:v>
                      </c:pt>
                      <c:pt idx="17">
                        <c:v>74.752313673936925</c:v>
                      </c:pt>
                      <c:pt idx="18">
                        <c:v>74.752313673936925</c:v>
                      </c:pt>
                      <c:pt idx="19">
                        <c:v>74.752313673936925</c:v>
                      </c:pt>
                      <c:pt idx="20">
                        <c:v>74.752313673936925</c:v>
                      </c:pt>
                      <c:pt idx="21">
                        <c:v>74.752313673936925</c:v>
                      </c:pt>
                      <c:pt idx="22">
                        <c:v>74.752313673936925</c:v>
                      </c:pt>
                      <c:pt idx="23">
                        <c:v>74.752313673936925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12D-4A54-82BE-E79D7F0C61C0}"/>
                  </c:ext>
                </c:extLst>
              </c15:ser>
            </c15:filteredScatterSeries>
          </c:ext>
        </c:extLst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6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Emissions de gaz à effets de </a:t>
            </a:r>
            <a:r>
              <a:rPr lang="fr-FR" sz="1600" b="0" i="0" u="none" strike="noStrike" kern="1200" spc="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serre : Réseaux mobiles en France </a:t>
            </a:r>
            <a:r>
              <a:rPr lang="fr-FR" sz="16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(ktCO</a:t>
            </a:r>
            <a:r>
              <a:rPr lang="fr-FR" sz="1600" baseline="-25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6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60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0051293815601596E-2"/>
          <c:y val="7.6775774436401906E-2"/>
          <c:w val="0.8839844037471335"/>
          <c:h val="0.717564946106304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'2 - Emissions (all)'!$D$1:$G$1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'2 -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Emissions (all)'!$G$11:$G$26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275.45142386240002</c:v>
                </c:pt>
                <c:pt idx="4">
                  <c:v>303.59755785039999</c:v>
                </c:pt>
                <c:pt idx="5">
                  <c:v>322.10731225200004</c:v>
                </c:pt>
                <c:pt idx="6">
                  <c:v>328.39510080319997</c:v>
                </c:pt>
                <c:pt idx="7">
                  <c:v>351.19577338760001</c:v>
                </c:pt>
                <c:pt idx="8">
                  <c:v>366.22965269573331</c:v>
                </c:pt>
                <c:pt idx="9">
                  <c:v>380.41350482120004</c:v>
                </c:pt>
                <c:pt idx="10">
                  <c:v>403.41657693866671</c:v>
                </c:pt>
                <c:pt idx="11">
                  <c:v>402.97829358759998</c:v>
                </c:pt>
                <c:pt idx="12">
                  <c:v>395.47400556079998</c:v>
                </c:pt>
                <c:pt idx="13">
                  <c:v>393.87035851213329</c:v>
                </c:pt>
                <c:pt idx="14">
                  <c:v>388.73255113066671</c:v>
                </c:pt>
                <c:pt idx="15">
                  <c:v>379.21329283400001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ED-446B-ABE6-8B02BA5B1703}"/>
            </c:ext>
          </c:extLst>
        </c:ser>
        <c:ser>
          <c:idx val="1"/>
          <c:order val="1"/>
          <c:tx>
            <c:strRef>
              <c:f>'2 - Emissions (all)'!$D$30:$G$30</c:f>
              <c:strCache>
                <c:ptCount val="1"/>
                <c:pt idx="0">
                  <c:v>Eco-conception systémique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'2 - Emissions (all)'!$A$40:$A$55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Emissions (all)'!$G$40:$G$55</c:f>
              <c:numCache>
                <c:formatCode>_(* #,##0.00_);_(* \(#,##0.00\);_(* "-"??_);_(@_)</c:formatCode>
                <c:ptCount val="16"/>
                <c:pt idx="0">
                  <c:v>153.1188922</c:v>
                </c:pt>
                <c:pt idx="1">
                  <c:v>201.59705642746667</c:v>
                </c:pt>
                <c:pt idx="2">
                  <c:v>216.07621219946668</c:v>
                </c:pt>
                <c:pt idx="3">
                  <c:v>228.73384399880001</c:v>
                </c:pt>
                <c:pt idx="4">
                  <c:v>244.97129041333332</c:v>
                </c:pt>
                <c:pt idx="5">
                  <c:v>231.59514307399999</c:v>
                </c:pt>
                <c:pt idx="6">
                  <c:v>226.4524448672</c:v>
                </c:pt>
                <c:pt idx="7">
                  <c:v>230.38911378653333</c:v>
                </c:pt>
                <c:pt idx="8">
                  <c:v>232.08619924026667</c:v>
                </c:pt>
                <c:pt idx="9">
                  <c:v>245.13473150960002</c:v>
                </c:pt>
                <c:pt idx="10">
                  <c:v>262.43257877333338</c:v>
                </c:pt>
                <c:pt idx="11">
                  <c:v>253.23148164720001</c:v>
                </c:pt>
                <c:pt idx="12">
                  <c:v>245.1758450296</c:v>
                </c:pt>
                <c:pt idx="13">
                  <c:v>248.63022098319999</c:v>
                </c:pt>
                <c:pt idx="14">
                  <c:v>241.15476244320001</c:v>
                </c:pt>
                <c:pt idx="15">
                  <c:v>235.74024320800001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DB-40F7-ADBA-37DACD959378}"/>
            </c:ext>
          </c:extLst>
        </c:ser>
        <c:ser>
          <c:idx val="3"/>
          <c:order val="2"/>
          <c:tx>
            <c:strRef>
              <c:f>'2 - Emissions (all)'!$I$1:$L$1</c:f>
              <c:strCache>
                <c:ptCount val="1"/>
                <c:pt idx="0">
                  <c:v>Usages : croissance maîtrisée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  <c:extLst xmlns:c15="http://schemas.microsoft.com/office/drawing/2012/chart"/>
            </c:numRef>
          </c:xVal>
          <c:yVal>
            <c:numRef>
              <c:f>'2 - Emissions (all)'!$L$11:$L$26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270.36716600800003</c:v>
                </c:pt>
                <c:pt idx="4">
                  <c:v>293.56222942800002</c:v>
                </c:pt>
                <c:pt idx="5">
                  <c:v>311.32974786466673</c:v>
                </c:pt>
                <c:pt idx="6">
                  <c:v>306.42643168159998</c:v>
                </c:pt>
                <c:pt idx="7">
                  <c:v>303.90369307200001</c:v>
                </c:pt>
                <c:pt idx="8">
                  <c:v>295.21595709626666</c:v>
                </c:pt>
                <c:pt idx="9">
                  <c:v>289.0664531452</c:v>
                </c:pt>
                <c:pt idx="10">
                  <c:v>305.24503005866671</c:v>
                </c:pt>
                <c:pt idx="11">
                  <c:v>319.5052248856</c:v>
                </c:pt>
                <c:pt idx="12">
                  <c:v>315.70751739360003</c:v>
                </c:pt>
                <c:pt idx="13">
                  <c:v>309.02937005506669</c:v>
                </c:pt>
                <c:pt idx="14">
                  <c:v>304.34724946986671</c:v>
                </c:pt>
                <c:pt idx="15">
                  <c:v>302.73549734799997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1-16ED-446B-ABE6-8B02BA5B1703}"/>
            </c:ext>
          </c:extLst>
        </c:ser>
        <c:ser>
          <c:idx val="2"/>
          <c:order val="3"/>
          <c:tx>
            <c:strRef>
              <c:f>'2 - Emissions (all)'!$I$30:$L$30</c:f>
              <c:strCache>
                <c:ptCount val="1"/>
                <c:pt idx="0">
                  <c:v>Eco-conception et sobriété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'2 - Emissions (all)'!$A$40:$A$55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  <c:extLst xmlns:c15="http://schemas.microsoft.com/office/drawing/2012/chart"/>
            </c:numRef>
          </c:xVal>
          <c:yVal>
            <c:numRef>
              <c:f>'2 - Emissions (all)'!$L$40:$L$55</c:f>
              <c:numCache>
                <c:formatCode>_(* #,##0.00_);_(* \(#,##0.00\);_(* "-"??_);_(@_)</c:formatCode>
                <c:ptCount val="16"/>
                <c:pt idx="0">
                  <c:v>153.1188922</c:v>
                </c:pt>
                <c:pt idx="1">
                  <c:v>201.59705642746667</c:v>
                </c:pt>
                <c:pt idx="2">
                  <c:v>216.07621219946668</c:v>
                </c:pt>
                <c:pt idx="3">
                  <c:v>222.54758455799998</c:v>
                </c:pt>
                <c:pt idx="4">
                  <c:v>233.62638806213334</c:v>
                </c:pt>
                <c:pt idx="5">
                  <c:v>218.56370920333336</c:v>
                </c:pt>
                <c:pt idx="6">
                  <c:v>210.61876456480002</c:v>
                </c:pt>
                <c:pt idx="7">
                  <c:v>201.02476268706667</c:v>
                </c:pt>
                <c:pt idx="8">
                  <c:v>192.79468572666667</c:v>
                </c:pt>
                <c:pt idx="9">
                  <c:v>184.05619697640003</c:v>
                </c:pt>
                <c:pt idx="10">
                  <c:v>175.56157094400001</c:v>
                </c:pt>
                <c:pt idx="11">
                  <c:v>168.55939067973333</c:v>
                </c:pt>
                <c:pt idx="12">
                  <c:v>162.54915321039999</c:v>
                </c:pt>
                <c:pt idx="13">
                  <c:v>156.61608348826667</c:v>
                </c:pt>
                <c:pt idx="14">
                  <c:v>152.43621525226666</c:v>
                </c:pt>
                <c:pt idx="15">
                  <c:v>156.15930926200002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28DB-40F7-ADBA-37DACD959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>
          <c:ext xmlns:c15="http://schemas.microsoft.com/office/drawing/2012/chart" uri="{02D57815-91ED-43cb-92C2-25804820EDAC}">
            <c15:filteredScatterSeries>
              <c15:ser>
                <c:idx val="13"/>
                <c:order val="4"/>
                <c:tx>
                  <c:strRef>
                    <c:extLst>
                      <c:ext uri="{02D57815-91ED-43cb-92C2-25804820EDAC}">
                        <c15:formulaRef>
                          <c15:sqref>'2 - Emissions (all)'!$N$1:$Q$1</c15:sqref>
                        </c15:formulaRef>
                      </c:ext>
                    </c:extLst>
                    <c:strCache>
                      <c:ptCount val="1"/>
                      <c:pt idx="0">
                        <c:v>Trafic stable </c:v>
                      </c:pt>
                    </c:strCache>
                  </c:strRef>
                </c:tx>
                <c:spPr>
                  <a:ln w="19050" cap="rnd">
                    <a:solidFill>
                      <a:srgbClr val="00206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'2 - Emissions (all)'!$A$11:$A$26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'2 - Emissions (all)'!$Q$11:$Q$26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6"/>
                      <c:pt idx="0">
                        <c:v>163.98998552</c:v>
                      </c:pt>
                      <c:pt idx="1">
                        <c:v>225.50958249506664</c:v>
                      </c:pt>
                      <c:pt idx="2">
                        <c:v>252.55905358293333</c:v>
                      </c:pt>
                      <c:pt idx="3">
                        <c:v>270.36716600800003</c:v>
                      </c:pt>
                      <c:pt idx="4">
                        <c:v>293.56222942800002</c:v>
                      </c:pt>
                      <c:pt idx="5">
                        <c:v>308.832928052</c:v>
                      </c:pt>
                      <c:pt idx="6">
                        <c:v>302.22485526240001</c:v>
                      </c:pt>
                      <c:pt idx="7">
                        <c:v>297.70756191426665</c:v>
                      </c:pt>
                      <c:pt idx="8">
                        <c:v>288.42412813679999</c:v>
                      </c:pt>
                      <c:pt idx="9">
                        <c:v>282.1602910204</c:v>
                      </c:pt>
                      <c:pt idx="10">
                        <c:v>293.78587234133335</c:v>
                      </c:pt>
                      <c:pt idx="11">
                        <c:v>306.10357087266664</c:v>
                      </c:pt>
                      <c:pt idx="12">
                        <c:v>301.58080367360003</c:v>
                      </c:pt>
                      <c:pt idx="13">
                        <c:v>294.4703004514667</c:v>
                      </c:pt>
                      <c:pt idx="14">
                        <c:v>288.48961192853335</c:v>
                      </c:pt>
                      <c:pt idx="15">
                        <c:v>286.31117446799999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16ED-446B-ABE6-8B02BA5B1703}"/>
                  </c:ext>
                </c:extLst>
              </c15:ser>
            </c15:filteredScatterSeries>
            <c15:filteredScatte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Emissions (all)'!$N$30:$Q$30</c15:sqref>
                        </c15:formulaRef>
                      </c:ext>
                    </c:extLst>
                    <c:strCache>
                      <c:ptCount val="1"/>
                      <c:pt idx="0">
                        <c:v>Trafic stable : écoconception </c:v>
                      </c:pt>
                    </c:strCache>
                  </c:strRef>
                </c:tx>
                <c:spPr>
                  <a:ln w="19050" cap="rnd">
                    <a:solidFill>
                      <a:schemeClr val="bg1">
                        <a:lumMod val="20000"/>
                        <a:lumOff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Emissions (all)'!$A$40:$A$55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Emissions (all)'!$Q$40:$Q$55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6"/>
                      <c:pt idx="0">
                        <c:v>153.1188922</c:v>
                      </c:pt>
                      <c:pt idx="1">
                        <c:v>201.59705642746667</c:v>
                      </c:pt>
                      <c:pt idx="2">
                        <c:v>216.07621219946668</c:v>
                      </c:pt>
                      <c:pt idx="3">
                        <c:v>222.54758455799998</c:v>
                      </c:pt>
                      <c:pt idx="4">
                        <c:v>233.62638806213334</c:v>
                      </c:pt>
                      <c:pt idx="5">
                        <c:v>221.72455494266666</c:v>
                      </c:pt>
                      <c:pt idx="6">
                        <c:v>210.49031227040001</c:v>
                      </c:pt>
                      <c:pt idx="7">
                        <c:v>199.08796924826666</c:v>
                      </c:pt>
                      <c:pt idx="8">
                        <c:v>187.31762301173336</c:v>
                      </c:pt>
                      <c:pt idx="9">
                        <c:v>176.971009788</c:v>
                      </c:pt>
                      <c:pt idx="10">
                        <c:v>166.64779285333333</c:v>
                      </c:pt>
                      <c:pt idx="11">
                        <c:v>158.4083015448</c:v>
                      </c:pt>
                      <c:pt idx="12">
                        <c:v>151.57960914079999</c:v>
                      </c:pt>
                      <c:pt idx="13">
                        <c:v>145.61895520159999</c:v>
                      </c:pt>
                      <c:pt idx="14">
                        <c:v>140.83712938933334</c:v>
                      </c:pt>
                      <c:pt idx="15">
                        <c:v>136.410202634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8DB-40F7-ADBA-37DACD959378}"/>
                  </c:ext>
                </c:extLst>
              </c15:ser>
            </c15:filteredScatterSeries>
          </c:ext>
        </c:extLst>
      </c:scatterChart>
      <c:valAx>
        <c:axId val="502996079"/>
        <c:scaling>
          <c:orientation val="minMax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318534240472614"/>
          <c:y val="0.86721907608833348"/>
          <c:w val="0.72763268514146284"/>
          <c:h val="0.129106510769911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Emissions de gaz à effets de </a:t>
            </a:r>
            <a:r>
              <a:rPr lang="fr-FR" sz="1000" b="0" i="0" u="none" strike="noStrike" kern="1200" spc="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serre : Réseaux mobiles en France </a:t>
            </a:r>
            <a:r>
              <a:rPr lang="fr-FR" sz="10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(ktCO</a:t>
            </a:r>
            <a:r>
              <a:rPr lang="fr-FR" sz="1000" baseline="-25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00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0051293815601596E-2"/>
          <c:y val="7.6775774436401906E-2"/>
          <c:w val="0.8839844037471335"/>
          <c:h val="0.71756494610630417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'1 - Emissions (all)'!$N$1:$Q$1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Emissions (all)'!$Q$11:$Q$26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275.45142386240002</c:v>
                </c:pt>
                <c:pt idx="4">
                  <c:v>303.59755785039999</c:v>
                </c:pt>
                <c:pt idx="5">
                  <c:v>322.10731225200004</c:v>
                </c:pt>
                <c:pt idx="6">
                  <c:v>328.39510080319997</c:v>
                </c:pt>
                <c:pt idx="7">
                  <c:v>351.19577338760001</c:v>
                </c:pt>
                <c:pt idx="8">
                  <c:v>366.22965269573331</c:v>
                </c:pt>
                <c:pt idx="9">
                  <c:v>380.41350482120004</c:v>
                </c:pt>
                <c:pt idx="10">
                  <c:v>403.41657693866671</c:v>
                </c:pt>
                <c:pt idx="11">
                  <c:v>409.32484114093336</c:v>
                </c:pt>
                <c:pt idx="12">
                  <c:v>414.70909107520004</c:v>
                </c:pt>
                <c:pt idx="13">
                  <c:v>444.22113793253334</c:v>
                </c:pt>
                <c:pt idx="14">
                  <c:v>439.36874831413337</c:v>
                </c:pt>
                <c:pt idx="15">
                  <c:v>456.23301547400001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EFB-4FE9-9C19-4D3B4C17AD27}"/>
            </c:ext>
          </c:extLst>
        </c:ser>
        <c:ser>
          <c:idx val="0"/>
          <c:order val="1"/>
          <c:tx>
            <c:strRef>
              <c:f>'2 - Emissions (all)'!$D$1:$G$1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'2 -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Emissions (all)'!$G$11:$G$26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275.45142386240002</c:v>
                </c:pt>
                <c:pt idx="4">
                  <c:v>303.59755785039999</c:v>
                </c:pt>
                <c:pt idx="5">
                  <c:v>322.10731225200004</c:v>
                </c:pt>
                <c:pt idx="6">
                  <c:v>328.39510080319997</c:v>
                </c:pt>
                <c:pt idx="7">
                  <c:v>351.19577338760001</c:v>
                </c:pt>
                <c:pt idx="8">
                  <c:v>366.22965269573331</c:v>
                </c:pt>
                <c:pt idx="9">
                  <c:v>380.41350482120004</c:v>
                </c:pt>
                <c:pt idx="10">
                  <c:v>403.41657693866671</c:v>
                </c:pt>
                <c:pt idx="11">
                  <c:v>402.97829358759998</c:v>
                </c:pt>
                <c:pt idx="12">
                  <c:v>395.47400556079998</c:v>
                </c:pt>
                <c:pt idx="13">
                  <c:v>393.87035851213329</c:v>
                </c:pt>
                <c:pt idx="14">
                  <c:v>388.73255113066671</c:v>
                </c:pt>
                <c:pt idx="15">
                  <c:v>379.21329283400001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FB-4FE9-9C19-4D3B4C17AD27}"/>
            </c:ext>
          </c:extLst>
        </c:ser>
        <c:ser>
          <c:idx val="3"/>
          <c:order val="2"/>
          <c:tx>
            <c:strRef>
              <c:f>'2 - Emissions (all)'!$I$1:$L$1</c:f>
              <c:strCache>
                <c:ptCount val="1"/>
                <c:pt idx="0">
                  <c:v>Usages : croissance maîtrisée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'2 -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  <c:extLst xmlns:c15="http://schemas.microsoft.com/office/drawing/2012/chart"/>
            </c:numRef>
          </c:xVal>
          <c:yVal>
            <c:numRef>
              <c:f>'2 - Emissions (all)'!$L$11:$L$26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270.36716600800003</c:v>
                </c:pt>
                <c:pt idx="4">
                  <c:v>293.56222942800002</c:v>
                </c:pt>
                <c:pt idx="5">
                  <c:v>311.32974786466673</c:v>
                </c:pt>
                <c:pt idx="6">
                  <c:v>306.42643168159998</c:v>
                </c:pt>
                <c:pt idx="7">
                  <c:v>303.90369307200001</c:v>
                </c:pt>
                <c:pt idx="8">
                  <c:v>295.21595709626666</c:v>
                </c:pt>
                <c:pt idx="9">
                  <c:v>289.0664531452</c:v>
                </c:pt>
                <c:pt idx="10">
                  <c:v>305.24503005866671</c:v>
                </c:pt>
                <c:pt idx="11">
                  <c:v>319.5052248856</c:v>
                </c:pt>
                <c:pt idx="12">
                  <c:v>315.70751739360003</c:v>
                </c:pt>
                <c:pt idx="13">
                  <c:v>309.02937005506669</c:v>
                </c:pt>
                <c:pt idx="14">
                  <c:v>304.34724946986671</c:v>
                </c:pt>
                <c:pt idx="15">
                  <c:v>302.73549734799997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6EFB-4FE9-9C19-4D3B4C17AD27}"/>
            </c:ext>
          </c:extLst>
        </c:ser>
        <c:ser>
          <c:idx val="1"/>
          <c:order val="3"/>
          <c:tx>
            <c:strRef>
              <c:f>'2 - Emissions (all)'!$D$30:$G$30</c:f>
              <c:strCache>
                <c:ptCount val="1"/>
                <c:pt idx="0">
                  <c:v>Eco-conception systémique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'2 - Emissions (all)'!$A$40:$A$55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Emissions (all)'!$G$40:$G$55</c:f>
              <c:numCache>
                <c:formatCode>_(* #,##0.00_);_(* \(#,##0.00\);_(* "-"??_);_(@_)</c:formatCode>
                <c:ptCount val="16"/>
                <c:pt idx="0">
                  <c:v>153.1188922</c:v>
                </c:pt>
                <c:pt idx="1">
                  <c:v>201.59705642746667</c:v>
                </c:pt>
                <c:pt idx="2">
                  <c:v>216.07621219946668</c:v>
                </c:pt>
                <c:pt idx="3">
                  <c:v>228.73384399880001</c:v>
                </c:pt>
                <c:pt idx="4">
                  <c:v>244.97129041333332</c:v>
                </c:pt>
                <c:pt idx="5">
                  <c:v>231.59514307399999</c:v>
                </c:pt>
                <c:pt idx="6">
                  <c:v>226.4524448672</c:v>
                </c:pt>
                <c:pt idx="7">
                  <c:v>230.38911378653333</c:v>
                </c:pt>
                <c:pt idx="8">
                  <c:v>232.08619924026667</c:v>
                </c:pt>
                <c:pt idx="9">
                  <c:v>245.13473150960002</c:v>
                </c:pt>
                <c:pt idx="10">
                  <c:v>262.43257877333338</c:v>
                </c:pt>
                <c:pt idx="11">
                  <c:v>253.23148164720001</c:v>
                </c:pt>
                <c:pt idx="12">
                  <c:v>245.1758450296</c:v>
                </c:pt>
                <c:pt idx="13">
                  <c:v>248.63022098319999</c:v>
                </c:pt>
                <c:pt idx="14">
                  <c:v>241.15476244320001</c:v>
                </c:pt>
                <c:pt idx="15">
                  <c:v>235.74024320800001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FB-4FE9-9C19-4D3B4C17AD27}"/>
            </c:ext>
          </c:extLst>
        </c:ser>
        <c:ser>
          <c:idx val="2"/>
          <c:order val="4"/>
          <c:tx>
            <c:strRef>
              <c:f>'2 - Emissions (all)'!$I$30:$L$30</c:f>
              <c:strCache>
                <c:ptCount val="1"/>
                <c:pt idx="0">
                  <c:v>Eco-conception et sobriété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'2 - Emissions (all)'!$A$40:$A$55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  <c:extLst xmlns:c15="http://schemas.microsoft.com/office/drawing/2012/chart"/>
            </c:numRef>
          </c:xVal>
          <c:yVal>
            <c:numRef>
              <c:f>'2 - Emissions (all)'!$L$40:$L$55</c:f>
              <c:numCache>
                <c:formatCode>_(* #,##0.00_);_(* \(#,##0.00\);_(* "-"??_);_(@_)</c:formatCode>
                <c:ptCount val="16"/>
                <c:pt idx="0">
                  <c:v>153.1188922</c:v>
                </c:pt>
                <c:pt idx="1">
                  <c:v>201.59705642746667</c:v>
                </c:pt>
                <c:pt idx="2">
                  <c:v>216.07621219946668</c:v>
                </c:pt>
                <c:pt idx="3">
                  <c:v>222.54758455799998</c:v>
                </c:pt>
                <c:pt idx="4">
                  <c:v>233.62638806213334</c:v>
                </c:pt>
                <c:pt idx="5">
                  <c:v>218.56370920333336</c:v>
                </c:pt>
                <c:pt idx="6">
                  <c:v>210.61876456480002</c:v>
                </c:pt>
                <c:pt idx="7">
                  <c:v>201.02476268706667</c:v>
                </c:pt>
                <c:pt idx="8">
                  <c:v>192.79468572666667</c:v>
                </c:pt>
                <c:pt idx="9">
                  <c:v>184.05619697640003</c:v>
                </c:pt>
                <c:pt idx="10">
                  <c:v>175.56157094400001</c:v>
                </c:pt>
                <c:pt idx="11">
                  <c:v>168.55939067973333</c:v>
                </c:pt>
                <c:pt idx="12">
                  <c:v>162.54915321039999</c:v>
                </c:pt>
                <c:pt idx="13">
                  <c:v>156.61608348826667</c:v>
                </c:pt>
                <c:pt idx="14">
                  <c:v>152.43621525226666</c:v>
                </c:pt>
                <c:pt idx="15">
                  <c:v>156.15930926200002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6EFB-4FE9-9C19-4D3B4C17A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>
          <c:ext xmlns:c15="http://schemas.microsoft.com/office/drawing/2012/chart" uri="{02D57815-91ED-43cb-92C2-25804820EDAC}">
            <c15:filteredScatterSeries>
              <c15:ser>
                <c:idx val="13"/>
                <c:order val="5"/>
                <c:tx>
                  <c:strRef>
                    <c:extLst>
                      <c:ext uri="{02D57815-91ED-43cb-92C2-25804820EDAC}">
                        <c15:formulaRef>
                          <c15:sqref>'2 - Emissions (all)'!$N$1:$Q$1</c15:sqref>
                        </c15:formulaRef>
                      </c:ext>
                    </c:extLst>
                    <c:strCache>
                      <c:ptCount val="1"/>
                      <c:pt idx="0">
                        <c:v>Trafic stable </c:v>
                      </c:pt>
                    </c:strCache>
                  </c:strRef>
                </c:tx>
                <c:spPr>
                  <a:ln w="19050" cap="rnd">
                    <a:solidFill>
                      <a:srgbClr val="00206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'2 - Emissions (all)'!$A$11:$A$26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'2 - Emissions (all)'!$Q$11:$Q$26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6"/>
                      <c:pt idx="0">
                        <c:v>163.98998552</c:v>
                      </c:pt>
                      <c:pt idx="1">
                        <c:v>225.50958249506664</c:v>
                      </c:pt>
                      <c:pt idx="2">
                        <c:v>252.55905358293333</c:v>
                      </c:pt>
                      <c:pt idx="3">
                        <c:v>270.36716600800003</c:v>
                      </c:pt>
                      <c:pt idx="4">
                        <c:v>293.56222942800002</c:v>
                      </c:pt>
                      <c:pt idx="5">
                        <c:v>308.832928052</c:v>
                      </c:pt>
                      <c:pt idx="6">
                        <c:v>302.22485526240001</c:v>
                      </c:pt>
                      <c:pt idx="7">
                        <c:v>297.70756191426665</c:v>
                      </c:pt>
                      <c:pt idx="8">
                        <c:v>288.42412813679999</c:v>
                      </c:pt>
                      <c:pt idx="9">
                        <c:v>282.1602910204</c:v>
                      </c:pt>
                      <c:pt idx="10">
                        <c:v>293.78587234133335</c:v>
                      </c:pt>
                      <c:pt idx="11">
                        <c:v>306.10357087266664</c:v>
                      </c:pt>
                      <c:pt idx="12">
                        <c:v>301.58080367360003</c:v>
                      </c:pt>
                      <c:pt idx="13">
                        <c:v>294.4703004514667</c:v>
                      </c:pt>
                      <c:pt idx="14">
                        <c:v>288.48961192853335</c:v>
                      </c:pt>
                      <c:pt idx="15">
                        <c:v>286.31117446799999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6EFB-4FE9-9C19-4D3B4C17AD27}"/>
                  </c:ext>
                </c:extLst>
              </c15:ser>
            </c15:filteredScatterSeries>
            <c15:filteredScatterSeries>
              <c15:ser>
                <c:idx val="4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Emissions (all)'!$N$30:$Q$30</c15:sqref>
                        </c15:formulaRef>
                      </c:ext>
                    </c:extLst>
                    <c:strCache>
                      <c:ptCount val="1"/>
                      <c:pt idx="0">
                        <c:v>Trafic stable : écoconception </c:v>
                      </c:pt>
                    </c:strCache>
                  </c:strRef>
                </c:tx>
                <c:spPr>
                  <a:ln w="19050" cap="rnd">
                    <a:solidFill>
                      <a:schemeClr val="bg1">
                        <a:lumMod val="20000"/>
                        <a:lumOff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Emissions (all)'!$A$40:$A$55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Emissions (all)'!$Q$40:$Q$55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6"/>
                      <c:pt idx="0">
                        <c:v>153.1188922</c:v>
                      </c:pt>
                      <c:pt idx="1">
                        <c:v>201.59705642746667</c:v>
                      </c:pt>
                      <c:pt idx="2">
                        <c:v>216.07621219946668</c:v>
                      </c:pt>
                      <c:pt idx="3">
                        <c:v>222.54758455799998</c:v>
                      </c:pt>
                      <c:pt idx="4">
                        <c:v>233.62638806213334</c:v>
                      </c:pt>
                      <c:pt idx="5">
                        <c:v>221.72455494266666</c:v>
                      </c:pt>
                      <c:pt idx="6">
                        <c:v>210.49031227040001</c:v>
                      </c:pt>
                      <c:pt idx="7">
                        <c:v>199.08796924826666</c:v>
                      </c:pt>
                      <c:pt idx="8">
                        <c:v>187.31762301173336</c:v>
                      </c:pt>
                      <c:pt idx="9">
                        <c:v>176.971009788</c:v>
                      </c:pt>
                      <c:pt idx="10">
                        <c:v>166.64779285333333</c:v>
                      </c:pt>
                      <c:pt idx="11">
                        <c:v>158.4083015448</c:v>
                      </c:pt>
                      <c:pt idx="12">
                        <c:v>151.57960914079999</c:v>
                      </c:pt>
                      <c:pt idx="13">
                        <c:v>145.61895520159999</c:v>
                      </c:pt>
                      <c:pt idx="14">
                        <c:v>140.83712938933334</c:v>
                      </c:pt>
                      <c:pt idx="15">
                        <c:v>136.410202634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FB-4FE9-9C19-4D3B4C17AD27}"/>
                  </c:ext>
                </c:extLst>
              </c15:ser>
            </c15:filteredScatterSeries>
          </c:ext>
        </c:extLst>
      </c:scatterChart>
      <c:valAx>
        <c:axId val="502996079"/>
        <c:scaling>
          <c:orientation val="minMax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57681146449662"/>
          <c:y val="0.86721907608833348"/>
          <c:w val="0.80442323859759834"/>
          <c:h val="3.455127638735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Consommation électrique</a:t>
            </a:r>
            <a:r>
              <a:rPr lang="fr-FR" sz="10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(GWh/an)</a:t>
            </a:r>
            <a:endParaRPr lang="fr-FR" sz="100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'Scenario and traffic names'!$B$6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'3 -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Electricity (use)'!$B$11:$B$26</c:f>
              <c:numCache>
                <c:formatCode>General</c:formatCode>
                <c:ptCount val="16"/>
                <c:pt idx="0">
                  <c:v>1739.8330920000001</c:v>
                </c:pt>
                <c:pt idx="1">
                  <c:v>2406.3429489999999</c:v>
                </c:pt>
                <c:pt idx="2">
                  <c:v>2670.2662780000001</c:v>
                </c:pt>
                <c:pt idx="3">
                  <c:v>2793.1964600000001</c:v>
                </c:pt>
                <c:pt idx="4">
                  <c:v>2965.368645</c:v>
                </c:pt>
                <c:pt idx="5">
                  <c:v>3107.7223610000001</c:v>
                </c:pt>
                <c:pt idx="6">
                  <c:v>3012.6296710000001</c:v>
                </c:pt>
                <c:pt idx="7">
                  <c:v>2960.3835600000002</c:v>
                </c:pt>
                <c:pt idx="8">
                  <c:v>2857.2823069999999</c:v>
                </c:pt>
                <c:pt idx="9">
                  <c:v>2792.037233</c:v>
                </c:pt>
                <c:pt idx="10">
                  <c:v>2996.3678920000002</c:v>
                </c:pt>
                <c:pt idx="11">
                  <c:v>3178.466406</c:v>
                </c:pt>
                <c:pt idx="12">
                  <c:v>3173.6611579999999</c:v>
                </c:pt>
                <c:pt idx="13">
                  <c:v>3142.2429729999999</c:v>
                </c:pt>
                <c:pt idx="14">
                  <c:v>3146.8446680000002</c:v>
                </c:pt>
                <c:pt idx="15">
                  <c:v>3165.749922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50-4DD5-890E-BE65C38499EB}"/>
            </c:ext>
          </c:extLst>
        </c:ser>
        <c:ser>
          <c:idx val="3"/>
          <c:order val="1"/>
          <c:tx>
            <c:strRef>
              <c:f>'Scenario and traffic names'!$B$7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'3 -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Electricity (use)'!$C$11:$C$26</c:f>
              <c:numCache>
                <c:formatCode>General</c:formatCode>
                <c:ptCount val="16"/>
                <c:pt idx="0">
                  <c:v>1739.8330920000001</c:v>
                </c:pt>
                <c:pt idx="1">
                  <c:v>2406.3429489999999</c:v>
                </c:pt>
                <c:pt idx="2">
                  <c:v>2670.2662780000001</c:v>
                </c:pt>
                <c:pt idx="3">
                  <c:v>2885.9748880000002</c:v>
                </c:pt>
                <c:pt idx="4">
                  <c:v>3126.2102610000002</c:v>
                </c:pt>
                <c:pt idx="5">
                  <c:v>3317.6749140000002</c:v>
                </c:pt>
                <c:pt idx="6">
                  <c:v>3382.9657419999999</c:v>
                </c:pt>
                <c:pt idx="7">
                  <c:v>3599.4938729999999</c:v>
                </c:pt>
                <c:pt idx="8">
                  <c:v>3835.1803329999998</c:v>
                </c:pt>
                <c:pt idx="9">
                  <c:v>4110.6645230000004</c:v>
                </c:pt>
                <c:pt idx="10">
                  <c:v>4408.9822720000002</c:v>
                </c:pt>
                <c:pt idx="11">
                  <c:v>4433.5088009999999</c:v>
                </c:pt>
                <c:pt idx="12">
                  <c:v>4389.6429989999997</c:v>
                </c:pt>
                <c:pt idx="13">
                  <c:v>4424.4757609999997</c:v>
                </c:pt>
                <c:pt idx="14">
                  <c:v>4374.97811</c:v>
                </c:pt>
                <c:pt idx="15">
                  <c:v>4270.9792010000001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50-4DD5-890E-BE65C38499EB}"/>
            </c:ext>
          </c:extLst>
        </c:ser>
        <c:ser>
          <c:idx val="13"/>
          <c:order val="2"/>
          <c:tx>
            <c:strRef>
              <c:f>'Scenario and traffic names'!$B$8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'3 -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Electricity (use)'!$D$11:$D$26</c:f>
              <c:numCache>
                <c:formatCode>General</c:formatCode>
                <c:ptCount val="16"/>
                <c:pt idx="0">
                  <c:v>1739.8330920000001</c:v>
                </c:pt>
                <c:pt idx="1">
                  <c:v>2406.3429489999999</c:v>
                </c:pt>
                <c:pt idx="2">
                  <c:v>2670.2662780000001</c:v>
                </c:pt>
                <c:pt idx="3">
                  <c:v>2885.9748880000002</c:v>
                </c:pt>
                <c:pt idx="4">
                  <c:v>3126.2102610000002</c:v>
                </c:pt>
                <c:pt idx="5">
                  <c:v>3317.6749140000002</c:v>
                </c:pt>
                <c:pt idx="6">
                  <c:v>3382.9657419999999</c:v>
                </c:pt>
                <c:pt idx="7">
                  <c:v>3599.4938729999999</c:v>
                </c:pt>
                <c:pt idx="8">
                  <c:v>3835.1803329999998</c:v>
                </c:pt>
                <c:pt idx="9">
                  <c:v>4110.6645230000004</c:v>
                </c:pt>
                <c:pt idx="10">
                  <c:v>4408.9822720000002</c:v>
                </c:pt>
                <c:pt idx="11">
                  <c:v>4588.5547509999997</c:v>
                </c:pt>
                <c:pt idx="12">
                  <c:v>4880.3339560000004</c:v>
                </c:pt>
                <c:pt idx="13">
                  <c:v>5768.3577740000001</c:v>
                </c:pt>
                <c:pt idx="14">
                  <c:v>5792.0358669999996</c:v>
                </c:pt>
                <c:pt idx="15">
                  <c:v>6536.2651610000003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50-4DD5-890E-BE65C38499EB}"/>
            </c:ext>
          </c:extLst>
        </c:ser>
        <c:ser>
          <c:idx val="1"/>
          <c:order val="3"/>
          <c:tx>
            <c:strRef>
              <c:f>'3 - Electricity (use)'!$E$2</c:f>
              <c:strCache>
                <c:ptCount val="1"/>
                <c:pt idx="0">
                  <c:v>Méta-métavers (Gartner, Ericsson)</c:v>
                </c:pt>
              </c:strCache>
            </c:strRef>
          </c:tx>
          <c:spPr>
            <a:ln w="19050" cap="rnd">
              <a:solidFill>
                <a:schemeClr val="bg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'3 -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Electricity (use)'!$E$11:$E$26</c:f>
              <c:numCache>
                <c:formatCode>General</c:formatCode>
                <c:ptCount val="16"/>
                <c:pt idx="0">
                  <c:v>1739.8330920000001</c:v>
                </c:pt>
                <c:pt idx="1">
                  <c:v>2406.3429489999999</c:v>
                </c:pt>
                <c:pt idx="2">
                  <c:v>2670.2662780000001</c:v>
                </c:pt>
                <c:pt idx="3">
                  <c:v>2942.8294999999998</c:v>
                </c:pt>
                <c:pt idx="4">
                  <c:v>3244.377493</c:v>
                </c:pt>
                <c:pt idx="5">
                  <c:v>3732.4645329999998</c:v>
                </c:pt>
                <c:pt idx="6">
                  <c:v>3996.2068250000002</c:v>
                </c:pt>
                <c:pt idx="7">
                  <c:v>4537.939625</c:v>
                </c:pt>
                <c:pt idx="8">
                  <c:v>5303.8144670000001</c:v>
                </c:pt>
                <c:pt idx="9">
                  <c:v>6133.482747</c:v>
                </c:pt>
                <c:pt idx="10">
                  <c:v>6461.9408329999997</c:v>
                </c:pt>
                <c:pt idx="11">
                  <c:v>6413.055816</c:v>
                </c:pt>
                <c:pt idx="12">
                  <c:v>7114.8380440000001</c:v>
                </c:pt>
                <c:pt idx="13">
                  <c:v>7723.8536759999997</c:v>
                </c:pt>
                <c:pt idx="14">
                  <c:v>7934.5752759999996</c:v>
                </c:pt>
                <c:pt idx="15">
                  <c:v>9123.5618169999998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E50-4DD5-890E-BE65C3849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/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Emissions embarquées (méthode stock) (ktCO</a:t>
            </a:r>
            <a:r>
              <a:rPr lang="fr-FR" sz="1000" b="0" i="0" baseline="-2500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000">
              <a:solidFill>
                <a:srgbClr val="777777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'Scenario and traffic names'!$B$6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'3 -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Embodied emissions (stock)'!$B$11:$B$26</c:f>
              <c:numCache>
                <c:formatCode>General</c:formatCode>
                <c:ptCount val="16"/>
                <c:pt idx="0">
                  <c:v>59.6</c:v>
                </c:pt>
                <c:pt idx="1">
                  <c:v>85.3</c:v>
                </c:pt>
                <c:pt idx="2">
                  <c:v>101.6</c:v>
                </c:pt>
                <c:pt idx="3">
                  <c:v>117.3</c:v>
                </c:pt>
                <c:pt idx="4">
                  <c:v>136.19999999999999</c:v>
                </c:pt>
                <c:pt idx="5">
                  <c:v>151.80000000000001</c:v>
                </c:pt>
                <c:pt idx="6">
                  <c:v>157</c:v>
                </c:pt>
                <c:pt idx="7">
                  <c:v>162.19999999999999</c:v>
                </c:pt>
                <c:pt idx="8">
                  <c:v>163.4</c:v>
                </c:pt>
                <c:pt idx="9">
                  <c:v>165.1</c:v>
                </c:pt>
                <c:pt idx="10">
                  <c:v>177.4</c:v>
                </c:pt>
                <c:pt idx="11">
                  <c:v>189.4</c:v>
                </c:pt>
                <c:pt idx="12">
                  <c:v>191.3</c:v>
                </c:pt>
                <c:pt idx="13">
                  <c:v>191.3</c:v>
                </c:pt>
                <c:pt idx="14">
                  <c:v>191.9</c:v>
                </c:pt>
                <c:pt idx="15">
                  <c:v>195.1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B7-4E97-9C1D-F4565170E46C}"/>
            </c:ext>
          </c:extLst>
        </c:ser>
        <c:ser>
          <c:idx val="3"/>
          <c:order val="1"/>
          <c:tx>
            <c:strRef>
              <c:f>'Scenario and traffic names'!$B$7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'3 -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Embodied emissions (stock)'!$C$11:$C$26</c:f>
              <c:numCache>
                <c:formatCode>General</c:formatCode>
                <c:ptCount val="16"/>
                <c:pt idx="0">
                  <c:v>59.6</c:v>
                </c:pt>
                <c:pt idx="1">
                  <c:v>85.3</c:v>
                </c:pt>
                <c:pt idx="2">
                  <c:v>101.6</c:v>
                </c:pt>
                <c:pt idx="3">
                  <c:v>117.3</c:v>
                </c:pt>
                <c:pt idx="4">
                  <c:v>137.69999999999999</c:v>
                </c:pt>
                <c:pt idx="5">
                  <c:v>151.80000000000001</c:v>
                </c:pt>
                <c:pt idx="6">
                  <c:v>160.6</c:v>
                </c:pt>
                <c:pt idx="7">
                  <c:v>178.9</c:v>
                </c:pt>
                <c:pt idx="8">
                  <c:v>189.3</c:v>
                </c:pt>
                <c:pt idx="9">
                  <c:v>197.9</c:v>
                </c:pt>
                <c:pt idx="10">
                  <c:v>215.3</c:v>
                </c:pt>
                <c:pt idx="11">
                  <c:v>221.5</c:v>
                </c:pt>
                <c:pt idx="12">
                  <c:v>223.4</c:v>
                </c:pt>
                <c:pt idx="13">
                  <c:v>228.1</c:v>
                </c:pt>
                <c:pt idx="14">
                  <c:v>232.4</c:v>
                </c:pt>
                <c:pt idx="15">
                  <c:v>234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B7-4E97-9C1D-F4565170E46C}"/>
            </c:ext>
          </c:extLst>
        </c:ser>
        <c:ser>
          <c:idx val="13"/>
          <c:order val="2"/>
          <c:tx>
            <c:strRef>
              <c:f>'Scenario and traffic names'!$B$8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'3 -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Embodied emissions (stock)'!$D$11:$D$26</c:f>
              <c:numCache>
                <c:formatCode>General</c:formatCode>
                <c:ptCount val="16"/>
                <c:pt idx="0">
                  <c:v>59.6</c:v>
                </c:pt>
                <c:pt idx="1">
                  <c:v>85.3</c:v>
                </c:pt>
                <c:pt idx="2">
                  <c:v>101.6</c:v>
                </c:pt>
                <c:pt idx="3">
                  <c:v>117.3</c:v>
                </c:pt>
                <c:pt idx="4">
                  <c:v>137.69999999999999</c:v>
                </c:pt>
                <c:pt idx="5">
                  <c:v>151.80000000000001</c:v>
                </c:pt>
                <c:pt idx="6">
                  <c:v>160.6</c:v>
                </c:pt>
                <c:pt idx="7">
                  <c:v>178.9</c:v>
                </c:pt>
                <c:pt idx="8">
                  <c:v>189.3</c:v>
                </c:pt>
                <c:pt idx="9">
                  <c:v>197.9</c:v>
                </c:pt>
                <c:pt idx="10">
                  <c:v>215.3</c:v>
                </c:pt>
                <c:pt idx="11">
                  <c:v>225.3</c:v>
                </c:pt>
                <c:pt idx="12">
                  <c:v>233.8</c:v>
                </c:pt>
                <c:pt idx="13">
                  <c:v>275.89999999999998</c:v>
                </c:pt>
                <c:pt idx="14">
                  <c:v>277.7</c:v>
                </c:pt>
                <c:pt idx="15">
                  <c:v>328.4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8B7-4E97-9C1D-F4565170E46C}"/>
            </c:ext>
          </c:extLst>
        </c:ser>
        <c:ser>
          <c:idx val="1"/>
          <c:order val="3"/>
          <c:tx>
            <c:strRef>
              <c:f>'3 - Embodied emissions (stock)'!$E$2</c:f>
              <c:strCache>
                <c:ptCount val="1"/>
                <c:pt idx="0">
                  <c:v>Méta-métavers (Gartner, Ericsson)</c:v>
                </c:pt>
              </c:strCache>
            </c:strRef>
          </c:tx>
          <c:spPr>
            <a:ln w="19050" cap="rnd">
              <a:solidFill>
                <a:schemeClr val="bg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'3 -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Embodied emissions (stock)'!$E$11:$E$26</c:f>
              <c:numCache>
                <c:formatCode>General</c:formatCode>
                <c:ptCount val="16"/>
                <c:pt idx="0">
                  <c:v>59.6</c:v>
                </c:pt>
                <c:pt idx="1">
                  <c:v>85.3</c:v>
                </c:pt>
                <c:pt idx="2">
                  <c:v>101.6</c:v>
                </c:pt>
                <c:pt idx="3">
                  <c:v>118.8</c:v>
                </c:pt>
                <c:pt idx="4">
                  <c:v>137.6</c:v>
                </c:pt>
                <c:pt idx="5">
                  <c:v>166.2</c:v>
                </c:pt>
                <c:pt idx="6">
                  <c:v>179.5</c:v>
                </c:pt>
                <c:pt idx="7">
                  <c:v>208.4</c:v>
                </c:pt>
                <c:pt idx="8">
                  <c:v>245</c:v>
                </c:pt>
                <c:pt idx="9">
                  <c:v>282.7</c:v>
                </c:pt>
                <c:pt idx="10">
                  <c:v>281.8</c:v>
                </c:pt>
                <c:pt idx="11">
                  <c:v>278.7</c:v>
                </c:pt>
                <c:pt idx="12">
                  <c:v>311.60000000000002</c:v>
                </c:pt>
                <c:pt idx="13">
                  <c:v>345.1</c:v>
                </c:pt>
                <c:pt idx="14">
                  <c:v>357.9</c:v>
                </c:pt>
                <c:pt idx="15">
                  <c:v>448.1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8B7-4E97-9C1D-F4565170E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/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Emissions embarquées (méthode flux) (ktCO</a:t>
            </a:r>
            <a:r>
              <a:rPr lang="fr-FR" sz="1000" b="0" i="0" baseline="-2500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000">
              <a:solidFill>
                <a:srgbClr val="777777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'Scenario and traffic names'!$B$6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'3 -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Embodied emissions (flux)'!$B$11:$B$26</c:f>
              <c:numCache>
                <c:formatCode>General</c:formatCode>
                <c:ptCount val="16"/>
                <c:pt idx="0">
                  <c:v>168.8</c:v>
                </c:pt>
                <c:pt idx="1">
                  <c:v>256.39999999999998</c:v>
                </c:pt>
                <c:pt idx="2">
                  <c:v>265.89999999999998</c:v>
                </c:pt>
                <c:pt idx="3">
                  <c:v>264</c:v>
                </c:pt>
                <c:pt idx="4">
                  <c:v>273.2</c:v>
                </c:pt>
                <c:pt idx="5">
                  <c:v>237.4</c:v>
                </c:pt>
                <c:pt idx="6">
                  <c:v>192.6</c:v>
                </c:pt>
                <c:pt idx="7">
                  <c:v>171.2</c:v>
                </c:pt>
                <c:pt idx="8">
                  <c:v>153.4</c:v>
                </c:pt>
                <c:pt idx="9">
                  <c:v>173.3</c:v>
                </c:pt>
                <c:pt idx="10">
                  <c:v>226.4</c:v>
                </c:pt>
                <c:pt idx="11">
                  <c:v>230.3</c:v>
                </c:pt>
                <c:pt idx="12">
                  <c:v>183.7</c:v>
                </c:pt>
                <c:pt idx="13">
                  <c:v>155.19999999999999</c:v>
                </c:pt>
                <c:pt idx="14">
                  <c:v>165.6</c:v>
                </c:pt>
                <c:pt idx="15">
                  <c:v>187.5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C2-4101-B66C-DCD19035B9A1}"/>
            </c:ext>
          </c:extLst>
        </c:ser>
        <c:ser>
          <c:idx val="3"/>
          <c:order val="1"/>
          <c:tx>
            <c:strRef>
              <c:f>'Scenario and traffic names'!$B$7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'3 -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Embodied emissions (flux)'!$C$11:$C$26</c:f>
              <c:numCache>
                <c:formatCode>General</c:formatCode>
                <c:ptCount val="16"/>
                <c:pt idx="0">
                  <c:v>168.8</c:v>
                </c:pt>
                <c:pt idx="1">
                  <c:v>256.39999999999998</c:v>
                </c:pt>
                <c:pt idx="2">
                  <c:v>265.89999999999998</c:v>
                </c:pt>
                <c:pt idx="3">
                  <c:v>266.60000000000002</c:v>
                </c:pt>
                <c:pt idx="4">
                  <c:v>275.8</c:v>
                </c:pt>
                <c:pt idx="5">
                  <c:v>241.3</c:v>
                </c:pt>
                <c:pt idx="6">
                  <c:v>230.6</c:v>
                </c:pt>
                <c:pt idx="7">
                  <c:v>249.5</c:v>
                </c:pt>
                <c:pt idx="8">
                  <c:v>227.4</c:v>
                </c:pt>
                <c:pt idx="9">
                  <c:v>226.4</c:v>
                </c:pt>
                <c:pt idx="10">
                  <c:v>258.10000000000002</c:v>
                </c:pt>
                <c:pt idx="11">
                  <c:v>242</c:v>
                </c:pt>
                <c:pt idx="12">
                  <c:v>210.1</c:v>
                </c:pt>
                <c:pt idx="13">
                  <c:v>209.7</c:v>
                </c:pt>
                <c:pt idx="14">
                  <c:v>214.6</c:v>
                </c:pt>
                <c:pt idx="15">
                  <c:v>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C2-4101-B66C-DCD19035B9A1}"/>
            </c:ext>
          </c:extLst>
        </c:ser>
        <c:ser>
          <c:idx val="13"/>
          <c:order val="2"/>
          <c:tx>
            <c:strRef>
              <c:f>'Scenario and traffic names'!$B$8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'3 -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Embodied emissions (flux)'!$D$11:$D$26</c:f>
              <c:numCache>
                <c:formatCode>General</c:formatCode>
                <c:ptCount val="16"/>
                <c:pt idx="0">
                  <c:v>168.8</c:v>
                </c:pt>
                <c:pt idx="1">
                  <c:v>256.39999999999998</c:v>
                </c:pt>
                <c:pt idx="2">
                  <c:v>265.89999999999998</c:v>
                </c:pt>
                <c:pt idx="3">
                  <c:v>266.60000000000002</c:v>
                </c:pt>
                <c:pt idx="4">
                  <c:v>275.8</c:v>
                </c:pt>
                <c:pt idx="5">
                  <c:v>241.3</c:v>
                </c:pt>
                <c:pt idx="6">
                  <c:v>230.6</c:v>
                </c:pt>
                <c:pt idx="7">
                  <c:v>249.5</c:v>
                </c:pt>
                <c:pt idx="8">
                  <c:v>227.4</c:v>
                </c:pt>
                <c:pt idx="9">
                  <c:v>226.4</c:v>
                </c:pt>
                <c:pt idx="10">
                  <c:v>281</c:v>
                </c:pt>
                <c:pt idx="11">
                  <c:v>286.39999999999998</c:v>
                </c:pt>
                <c:pt idx="12">
                  <c:v>294.89999999999998</c:v>
                </c:pt>
                <c:pt idx="13">
                  <c:v>338.2</c:v>
                </c:pt>
                <c:pt idx="14">
                  <c:v>378.7</c:v>
                </c:pt>
                <c:pt idx="15">
                  <c:v>415.6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C2-4101-B66C-DCD19035B9A1}"/>
            </c:ext>
          </c:extLst>
        </c:ser>
        <c:ser>
          <c:idx val="1"/>
          <c:order val="3"/>
          <c:tx>
            <c:strRef>
              <c:f>'3 - Embodied emissions (flux)'!$E$2</c:f>
              <c:strCache>
                <c:ptCount val="1"/>
                <c:pt idx="0">
                  <c:v>Méta-métavers (Gartner, Ericsson)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'3 -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Embodied emissions (flux)'!$E$11:$E$26</c:f>
              <c:numCache>
                <c:formatCode>General</c:formatCode>
                <c:ptCount val="16"/>
                <c:pt idx="0">
                  <c:v>168.8</c:v>
                </c:pt>
                <c:pt idx="1">
                  <c:v>256.39999999999998</c:v>
                </c:pt>
                <c:pt idx="2">
                  <c:v>268.5</c:v>
                </c:pt>
                <c:pt idx="3">
                  <c:v>269.10000000000002</c:v>
                </c:pt>
                <c:pt idx="4">
                  <c:v>302.5</c:v>
                </c:pt>
                <c:pt idx="5">
                  <c:v>305.8</c:v>
                </c:pt>
                <c:pt idx="6">
                  <c:v>304.5</c:v>
                </c:pt>
                <c:pt idx="7">
                  <c:v>369.3</c:v>
                </c:pt>
                <c:pt idx="8">
                  <c:v>445.3</c:v>
                </c:pt>
                <c:pt idx="9">
                  <c:v>400.7</c:v>
                </c:pt>
                <c:pt idx="10">
                  <c:v>219.4</c:v>
                </c:pt>
                <c:pt idx="11">
                  <c:v>188.2</c:v>
                </c:pt>
                <c:pt idx="12">
                  <c:v>367.3</c:v>
                </c:pt>
                <c:pt idx="13">
                  <c:v>457.6</c:v>
                </c:pt>
                <c:pt idx="14">
                  <c:v>617.4</c:v>
                </c:pt>
                <c:pt idx="15">
                  <c:v>760.5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3C2-4101-B66C-DCD19035B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/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Emissions de gaz à effets de </a:t>
            </a:r>
            <a:r>
              <a:rPr lang="fr-FR" sz="1000" b="0" i="0" u="none" strike="noStrike" kern="1200" spc="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serre : Réseaux mobiles en France </a:t>
            </a:r>
            <a:r>
              <a:rPr lang="fr-FR" sz="10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(ktCO</a:t>
            </a:r>
            <a:r>
              <a:rPr lang="fr-FR" sz="1000" baseline="-25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00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'3 - Emissions (all)'!$D$1:$G$1</c:f>
              <c:strCache>
                <c:ptCount val="1"/>
                <c:pt idx="0">
                  <c:v>Usages : croissance maîtrisée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'3 -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  <c:extLst xmlns:c15="http://schemas.microsoft.com/office/drawing/2012/chart"/>
            </c:numRef>
          </c:xVal>
          <c:yVal>
            <c:numRef>
              <c:f>'3 - Emissions (all)'!$G$11:$G$26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270.36716600800003</c:v>
                </c:pt>
                <c:pt idx="4">
                  <c:v>293.56222942800002</c:v>
                </c:pt>
                <c:pt idx="5">
                  <c:v>311.32974786466673</c:v>
                </c:pt>
                <c:pt idx="6">
                  <c:v>306.42643168159998</c:v>
                </c:pt>
                <c:pt idx="7">
                  <c:v>303.90369307200001</c:v>
                </c:pt>
                <c:pt idx="8">
                  <c:v>295.21595709626666</c:v>
                </c:pt>
                <c:pt idx="9">
                  <c:v>289.0664531452</c:v>
                </c:pt>
                <c:pt idx="10">
                  <c:v>305.24503005866671</c:v>
                </c:pt>
                <c:pt idx="11">
                  <c:v>319.5052248856</c:v>
                </c:pt>
                <c:pt idx="12">
                  <c:v>315.70751739360003</c:v>
                </c:pt>
                <c:pt idx="13">
                  <c:v>309.02937005506669</c:v>
                </c:pt>
                <c:pt idx="14">
                  <c:v>304.34724946986671</c:v>
                </c:pt>
                <c:pt idx="15">
                  <c:v>302.73549734799997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219F-4198-B6F2-BE31CC7B5ECC}"/>
            </c:ext>
          </c:extLst>
        </c:ser>
        <c:ser>
          <c:idx val="3"/>
          <c:order val="1"/>
          <c:tx>
            <c:strRef>
              <c:f>'3 - Emissions (all)'!$I$1:$L$1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'3 -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Emissions (all)'!$L$11:$L$26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275.45142386240002</c:v>
                </c:pt>
                <c:pt idx="4">
                  <c:v>303.59755785039999</c:v>
                </c:pt>
                <c:pt idx="5">
                  <c:v>322.10731225200004</c:v>
                </c:pt>
                <c:pt idx="6">
                  <c:v>328.39510080319997</c:v>
                </c:pt>
                <c:pt idx="7">
                  <c:v>351.19577338760001</c:v>
                </c:pt>
                <c:pt idx="8">
                  <c:v>366.22965269573331</c:v>
                </c:pt>
                <c:pt idx="9">
                  <c:v>380.41350482120004</c:v>
                </c:pt>
                <c:pt idx="10">
                  <c:v>403.41657693866671</c:v>
                </c:pt>
                <c:pt idx="11">
                  <c:v>402.97829358759998</c:v>
                </c:pt>
                <c:pt idx="12">
                  <c:v>395.47400556079998</c:v>
                </c:pt>
                <c:pt idx="13">
                  <c:v>393.87035851213329</c:v>
                </c:pt>
                <c:pt idx="14">
                  <c:v>388.73255113066671</c:v>
                </c:pt>
                <c:pt idx="15">
                  <c:v>379.21329283400001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9F-4198-B6F2-BE31CC7B5ECC}"/>
            </c:ext>
          </c:extLst>
        </c:ser>
        <c:ser>
          <c:idx val="13"/>
          <c:order val="2"/>
          <c:tx>
            <c:strRef>
              <c:f>'3 - Emissions (all)'!$N$1:$Q$1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'3 -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Emissions (all)'!$Q$11:$Q$26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275.45142386240002</c:v>
                </c:pt>
                <c:pt idx="4">
                  <c:v>303.59755785039999</c:v>
                </c:pt>
                <c:pt idx="5">
                  <c:v>322.10731225200004</c:v>
                </c:pt>
                <c:pt idx="6">
                  <c:v>328.39510080319997</c:v>
                </c:pt>
                <c:pt idx="7">
                  <c:v>351.19577338760001</c:v>
                </c:pt>
                <c:pt idx="8">
                  <c:v>366.22965269573331</c:v>
                </c:pt>
                <c:pt idx="9">
                  <c:v>380.41350482120004</c:v>
                </c:pt>
                <c:pt idx="10">
                  <c:v>403.41657693866671</c:v>
                </c:pt>
                <c:pt idx="11">
                  <c:v>409.32484114093336</c:v>
                </c:pt>
                <c:pt idx="12">
                  <c:v>414.70909107520004</c:v>
                </c:pt>
                <c:pt idx="13">
                  <c:v>444.22113793253334</c:v>
                </c:pt>
                <c:pt idx="14">
                  <c:v>439.36874831413337</c:v>
                </c:pt>
                <c:pt idx="15">
                  <c:v>456.23301547400001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9F-4198-B6F2-BE31CC7B5ECC}"/>
            </c:ext>
          </c:extLst>
        </c:ser>
        <c:ser>
          <c:idx val="19"/>
          <c:order val="3"/>
          <c:tx>
            <c:strRef>
              <c:f>'3 - Emissions (all)'!$S$1:$V$1</c:f>
              <c:strCache>
                <c:ptCount val="1"/>
                <c:pt idx="0">
                  <c:v>Méta-métavers (Gartner, Ericsson)</c:v>
                </c:pt>
              </c:strCache>
            </c:strRef>
          </c:tx>
          <c:spPr>
            <a:ln w="19050" cap="rnd">
              <a:solidFill>
                <a:schemeClr val="bg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'3 -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'3 - Emissions (all)'!$V$11:$V$26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280.0670566</c:v>
                </c:pt>
                <c:pt idx="4">
                  <c:v>309.76829896186666</c:v>
                </c:pt>
                <c:pt idx="5">
                  <c:v>357.79984602733333</c:v>
                </c:pt>
                <c:pt idx="6">
                  <c:v>377.71185851999996</c:v>
                </c:pt>
                <c:pt idx="7">
                  <c:v>425.61604338333336</c:v>
                </c:pt>
                <c:pt idx="8">
                  <c:v>489.68264074426668</c:v>
                </c:pt>
                <c:pt idx="9">
                  <c:v>555.02663396679998</c:v>
                </c:pt>
                <c:pt idx="10">
                  <c:v>557.50947554133336</c:v>
                </c:pt>
                <c:pt idx="11">
                  <c:v>541.20775140160004</c:v>
                </c:pt>
                <c:pt idx="12">
                  <c:v>590.50165132480004</c:v>
                </c:pt>
                <c:pt idx="13">
                  <c:v>634.48705106080001</c:v>
                </c:pt>
                <c:pt idx="14">
                  <c:v>641.42882319573334</c:v>
                </c:pt>
                <c:pt idx="15">
                  <c:v>758.30110177799997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19F-4198-B6F2-BE31CC7B5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/>
      </c:scatterChart>
      <c:valAx>
        <c:axId val="502996079"/>
        <c:scaling>
          <c:orientation val="minMax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Trafic simulé </a:t>
            </a:r>
            <a:r>
              <a:rPr lang="fr-FR" sz="10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(en Eo/an)</a:t>
            </a:r>
            <a:endParaRPr lang="fr-FR" sz="100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'Traffic scenarios'!$M$2:$O$2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scenarios'!$M$4:$M$27</c:f>
              <c:numCache>
                <c:formatCode>General</c:formatCode>
                <c:ptCount val="24"/>
                <c:pt idx="0">
                  <c:v>2012</c:v>
                </c:pt>
                <c:pt idx="2">
                  <c:v>2014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scenarios'!$N$4:$N$27</c:f>
              <c:numCache>
                <c:formatCode>_-* #,##0_-;\-* #,##0_-;_-* "-"??_-;_-@_-</c:formatCode>
                <c:ptCount val="24"/>
                <c:pt idx="0">
                  <c:v>0</c:v>
                </c:pt>
                <c:pt idx="2">
                  <c:v>0.36538800000000005</c:v>
                </c:pt>
                <c:pt idx="5">
                  <c:v>2.3081103269668892</c:v>
                </c:pt>
                <c:pt idx="6">
                  <c:v>3.8143023295465377</c:v>
                </c:pt>
                <c:pt idx="7">
                  <c:v>5.4938097399849326</c:v>
                </c:pt>
                <c:pt idx="8">
                  <c:v>7.4765934026591703</c:v>
                </c:pt>
                <c:pt idx="9">
                  <c:v>9.0877502017893868</c:v>
                </c:pt>
                <c:pt idx="10">
                  <c:v>11.629968922630674</c:v>
                </c:pt>
                <c:pt idx="11" formatCode="_(* #,##0.00_);_(* \(#,##0.00\);_(* &quot;-&quot;??_);_(@_)">
                  <c:v>13.07633117970181</c:v>
                </c:pt>
                <c:pt idx="12" formatCode="_(* #,##0.00_);_(* \(#,##0.00\);_(* &quot;-&quot;??_);_(@_)">
                  <c:v>14.916686044208291</c:v>
                </c:pt>
                <c:pt idx="13" formatCode="_(* #,##0.00_);_(* \(#,##0.00\);_(* &quot;-&quot;??_);_(@_)">
                  <c:v>16.757040908714316</c:v>
                </c:pt>
                <c:pt idx="14" formatCode="_(* #,##0.00_);_(* \(#,##0.00\);_(* &quot;-&quot;??_);_(@_)">
                  <c:v>18.597395773220796</c:v>
                </c:pt>
                <c:pt idx="15" formatCode="_(* #,##0.00_);_(* \(#,##0.00\);_(* &quot;-&quot;??_);_(@_)">
                  <c:v>20.437750637727277</c:v>
                </c:pt>
                <c:pt idx="16" formatCode="_(* #,##0.00_);_(* \(#,##0.00\);_(* &quot;-&quot;??_);_(@_)">
                  <c:v>22.278105502233302</c:v>
                </c:pt>
                <c:pt idx="17" formatCode="_(* #,##0.00_);_(* \(#,##0.00\);_(* &quot;-&quot;??_);_(@_)">
                  <c:v>24.118460366739782</c:v>
                </c:pt>
                <c:pt idx="18" formatCode="_(* #,##0.00_);_(* \(#,##0.00\);_(* &quot;-&quot;??_);_(@_)">
                  <c:v>25.958815231246263</c:v>
                </c:pt>
                <c:pt idx="19" formatCode="_(* #,##0.00_);_(* \(#,##0.00\);_(* &quot;-&quot;??_);_(@_)">
                  <c:v>27.799170095752288</c:v>
                </c:pt>
                <c:pt idx="20" formatCode="_(* #,##0.00_);_(* \(#,##0.00\);_(* &quot;-&quot;??_);_(@_)">
                  <c:v>29.639524960258768</c:v>
                </c:pt>
                <c:pt idx="21" formatCode="_(* #,##0.00_);_(* \(#,##0.00\);_(* &quot;-&quot;??_);_(@_)">
                  <c:v>31.479879824765248</c:v>
                </c:pt>
                <c:pt idx="22" formatCode="_(* #,##0.00_);_(* \(#,##0.00\);_(* &quot;-&quot;??_);_(@_)">
                  <c:v>33.320234689271274</c:v>
                </c:pt>
                <c:pt idx="23" formatCode="_(* #,##0.00_);_(* \(#,##0.00\);_(* &quot;-&quot;??_);_(@_)">
                  <c:v>35.160589553777754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EE-49A8-A362-37BD2F824D00}"/>
            </c:ext>
          </c:extLst>
        </c:ser>
        <c:ser>
          <c:idx val="3"/>
          <c:order val="1"/>
          <c:tx>
            <c:strRef>
              <c:f>'Traffic scenarios'!$R$2:$T$2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scenarios'!$R$4:$R$27</c:f>
              <c:numCache>
                <c:formatCode>General</c:formatCode>
                <c:ptCount val="24"/>
                <c:pt idx="0">
                  <c:v>2012</c:v>
                </c:pt>
                <c:pt idx="2">
                  <c:v>2014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scenarios'!$S$4:$S$27</c:f>
              <c:numCache>
                <c:formatCode>_-* #,##0_-;\-* #,##0_-;_-* "-"??_-;_-@_-</c:formatCode>
                <c:ptCount val="24"/>
                <c:pt idx="0">
                  <c:v>0</c:v>
                </c:pt>
                <c:pt idx="2">
                  <c:v>0.36538800000000005</c:v>
                </c:pt>
                <c:pt idx="5">
                  <c:v>2.3081103269668892</c:v>
                </c:pt>
                <c:pt idx="6">
                  <c:v>3.8143023295465377</c:v>
                </c:pt>
                <c:pt idx="7">
                  <c:v>5.4938097399849326</c:v>
                </c:pt>
                <c:pt idx="8">
                  <c:v>7.4765934026591703</c:v>
                </c:pt>
                <c:pt idx="9">
                  <c:v>9.0877502017893868</c:v>
                </c:pt>
                <c:pt idx="10">
                  <c:v>11.629968922630674</c:v>
                </c:pt>
                <c:pt idx="11">
                  <c:v>14.702981683317345</c:v>
                </c:pt>
                <c:pt idx="12">
                  <c:v>18.587775180391258</c:v>
                </c:pt>
                <c:pt idx="13">
                  <c:v>23.49873973415135</c:v>
                </c:pt>
                <c:pt idx="14">
                  <c:v>29.706872253672234</c:v>
                </c:pt>
                <c:pt idx="15">
                  <c:v>37.554718877315366</c:v>
                </c:pt>
                <c:pt idx="16">
                  <c:v>47.475261180904667</c:v>
                </c:pt>
                <c:pt idx="17">
                  <c:v>60.01578648625388</c:v>
                </c:pt>
                <c:pt idx="18">
                  <c:v>75.868057294555527</c:v>
                </c:pt>
                <c:pt idx="19">
                  <c:v>84.614520422232204</c:v>
                </c:pt>
                <c:pt idx="20">
                  <c:v>93.416398570788758</c:v>
                </c:pt>
                <c:pt idx="21">
                  <c:v>102.2736917402253</c:v>
                </c:pt>
                <c:pt idx="22">
                  <c:v>111.18639993054175</c:v>
                </c:pt>
                <c:pt idx="23">
                  <c:v>120.15452314173815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EE-49A8-A362-37BD2F824D00}"/>
            </c:ext>
          </c:extLst>
        </c:ser>
        <c:ser>
          <c:idx val="13"/>
          <c:order val="2"/>
          <c:tx>
            <c:strRef>
              <c:f>'Traffic scenarios'!$W$2:$Y$2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scenarios'!$W$4:$W$27</c:f>
              <c:numCache>
                <c:formatCode>General</c:formatCode>
                <c:ptCount val="24"/>
                <c:pt idx="0">
                  <c:v>2012</c:v>
                </c:pt>
                <c:pt idx="1">
                  <c:v>0</c:v>
                </c:pt>
                <c:pt idx="2">
                  <c:v>2014</c:v>
                </c:pt>
                <c:pt idx="3">
                  <c:v>0</c:v>
                </c:pt>
                <c:pt idx="4">
                  <c:v>0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scenarios'!$X$4:$X$27</c:f>
              <c:numCache>
                <c:formatCode>_-* #,##0_-;\-* #,##0_-;_-* "-"??_-;_-@_-</c:formatCode>
                <c:ptCount val="24"/>
                <c:pt idx="0">
                  <c:v>0</c:v>
                </c:pt>
                <c:pt idx="2">
                  <c:v>0.36538800000000005</c:v>
                </c:pt>
                <c:pt idx="5">
                  <c:v>2.3081103269668892</c:v>
                </c:pt>
                <c:pt idx="6">
                  <c:v>3.8143023295465377</c:v>
                </c:pt>
                <c:pt idx="7">
                  <c:v>5.4938097399849326</c:v>
                </c:pt>
                <c:pt idx="8">
                  <c:v>7.4765934026591703</c:v>
                </c:pt>
                <c:pt idx="9">
                  <c:v>9.0877502017893868</c:v>
                </c:pt>
                <c:pt idx="10">
                  <c:v>11.629968922630674</c:v>
                </c:pt>
                <c:pt idx="11">
                  <c:v>14.702981683317345</c:v>
                </c:pt>
                <c:pt idx="12">
                  <c:v>18.587775180391258</c:v>
                </c:pt>
                <c:pt idx="13">
                  <c:v>23.49873973415135</c:v>
                </c:pt>
                <c:pt idx="14">
                  <c:v>29.706872253672234</c:v>
                </c:pt>
                <c:pt idx="15">
                  <c:v>37.554718877315366</c:v>
                </c:pt>
                <c:pt idx="16">
                  <c:v>47.475261180904667</c:v>
                </c:pt>
                <c:pt idx="17">
                  <c:v>60.01578648625388</c:v>
                </c:pt>
                <c:pt idx="18">
                  <c:v>75.868057294555527</c:v>
                </c:pt>
                <c:pt idx="19">
                  <c:v>95.906441756703302</c:v>
                </c:pt>
                <c:pt idx="20">
                  <c:v>121.23610546605595</c:v>
                </c:pt>
                <c:pt idx="21">
                  <c:v>153.25391884151881</c:v>
                </c:pt>
                <c:pt idx="22">
                  <c:v>193.72543444271699</c:v>
                </c:pt>
                <c:pt idx="23">
                  <c:v>244.88217324285154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EE-49A8-A362-37BD2F824D00}"/>
            </c:ext>
          </c:extLst>
        </c:ser>
        <c:ser>
          <c:idx val="1"/>
          <c:order val="3"/>
          <c:tx>
            <c:strRef>
              <c:f>'Traffic scenarios'!$AA$2:$AC$2</c:f>
              <c:strCache>
                <c:ptCount val="1"/>
                <c:pt idx="0">
                  <c:v>Méta-métavers (Gartner, Ericsson)</c:v>
                </c:pt>
              </c:strCache>
            </c:strRef>
          </c:tx>
          <c:spPr>
            <a:ln w="19050" cap="rnd">
              <a:solidFill>
                <a:schemeClr val="bg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scenarios'!$AA$4:$AA$27</c:f>
              <c:numCache>
                <c:formatCode>General</c:formatCode>
                <c:ptCount val="24"/>
                <c:pt idx="0">
                  <c:v>2012</c:v>
                </c:pt>
                <c:pt idx="1">
                  <c:v>0</c:v>
                </c:pt>
                <c:pt idx="2">
                  <c:v>2014</c:v>
                </c:pt>
                <c:pt idx="3">
                  <c:v>0</c:v>
                </c:pt>
                <c:pt idx="4">
                  <c:v>0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scenarios'!$AB$4:$AB$27</c:f>
              <c:numCache>
                <c:formatCode>_-* #,##0_-;\-* #,##0_-;_-* "-"??_-;_-@_-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0.36538800000000005</c:v>
                </c:pt>
                <c:pt idx="3">
                  <c:v>0</c:v>
                </c:pt>
                <c:pt idx="4">
                  <c:v>0</c:v>
                </c:pt>
                <c:pt idx="5">
                  <c:v>2.3081103269668892</c:v>
                </c:pt>
                <c:pt idx="6">
                  <c:v>3.8143023295465377</c:v>
                </c:pt>
                <c:pt idx="7">
                  <c:v>5.4938097399849326</c:v>
                </c:pt>
                <c:pt idx="8">
                  <c:v>7.4765934026591703</c:v>
                </c:pt>
                <c:pt idx="9">
                  <c:v>9.0877502017893868</c:v>
                </c:pt>
                <c:pt idx="10">
                  <c:v>11.629968922630674</c:v>
                </c:pt>
                <c:pt idx="11">
                  <c:v>15.986575322337117</c:v>
                </c:pt>
                <c:pt idx="12">
                  <c:v>21.974927712318184</c:v>
                </c:pt>
                <c:pt idx="13">
                  <c:v>30.206098709257304</c:v>
                </c:pt>
                <c:pt idx="14">
                  <c:v>41.519968640115003</c:v>
                </c:pt>
                <c:pt idx="15">
                  <c:v>57.070887406510074</c:v>
                </c:pt>
                <c:pt idx="16">
                  <c:v>78.445402353205765</c:v>
                </c:pt>
                <c:pt idx="17">
                  <c:v>107.82405387450503</c:v>
                </c:pt>
                <c:pt idx="18">
                  <c:v>148.20373193941188</c:v>
                </c:pt>
                <c:pt idx="19">
                  <c:v>178.4262120849022</c:v>
                </c:pt>
                <c:pt idx="20">
                  <c:v>214.8095350110122</c:v>
                </c:pt>
                <c:pt idx="21">
                  <c:v>258.6091386241701</c:v>
                </c:pt>
                <c:pt idx="22">
                  <c:v>311.33620228215074</c:v>
                </c:pt>
                <c:pt idx="23">
                  <c:v>374.80972585835673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EE-49A8-A362-37BD2F824D00}"/>
            </c:ext>
          </c:extLst>
        </c:ser>
        <c:ser>
          <c:idx val="2"/>
          <c:order val="4"/>
          <c:tx>
            <c:strRef>
              <c:f>'Traffic scenarios'!$AE$2:$AG$2</c:f>
              <c:strCache>
                <c:ptCount val="1"/>
                <c:pt idx="0">
                  <c:v>Trafic stable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scenarios'!$AE$4:$AE$27</c:f>
              <c:numCache>
                <c:formatCode>General</c:formatCode>
                <c:ptCount val="24"/>
                <c:pt idx="0">
                  <c:v>2012</c:v>
                </c:pt>
                <c:pt idx="2">
                  <c:v>2014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scenarios'!$AB$4:$AB$27</c:f>
              <c:numCache>
                <c:formatCode>_-* #,##0_-;\-* #,##0_-;_-* "-"??_-;_-@_-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0.36538800000000005</c:v>
                </c:pt>
                <c:pt idx="3">
                  <c:v>0</c:v>
                </c:pt>
                <c:pt idx="4">
                  <c:v>0</c:v>
                </c:pt>
                <c:pt idx="5">
                  <c:v>2.3081103269668892</c:v>
                </c:pt>
                <c:pt idx="6">
                  <c:v>3.8143023295465377</c:v>
                </c:pt>
                <c:pt idx="7">
                  <c:v>5.4938097399849326</c:v>
                </c:pt>
                <c:pt idx="8">
                  <c:v>7.4765934026591703</c:v>
                </c:pt>
                <c:pt idx="9">
                  <c:v>9.0877502017893868</c:v>
                </c:pt>
                <c:pt idx="10">
                  <c:v>11.629968922630674</c:v>
                </c:pt>
                <c:pt idx="11">
                  <c:v>15.986575322337117</c:v>
                </c:pt>
                <c:pt idx="12">
                  <c:v>21.974927712318184</c:v>
                </c:pt>
                <c:pt idx="13">
                  <c:v>30.206098709257304</c:v>
                </c:pt>
                <c:pt idx="14">
                  <c:v>41.519968640115003</c:v>
                </c:pt>
                <c:pt idx="15">
                  <c:v>57.070887406510074</c:v>
                </c:pt>
                <c:pt idx="16">
                  <c:v>78.445402353205765</c:v>
                </c:pt>
                <c:pt idx="17">
                  <c:v>107.82405387450503</c:v>
                </c:pt>
                <c:pt idx="18">
                  <c:v>148.20373193941188</c:v>
                </c:pt>
                <c:pt idx="19">
                  <c:v>178.4262120849022</c:v>
                </c:pt>
                <c:pt idx="20">
                  <c:v>214.8095350110122</c:v>
                </c:pt>
                <c:pt idx="21">
                  <c:v>258.6091386241701</c:v>
                </c:pt>
                <c:pt idx="22">
                  <c:v>311.33620228215074</c:v>
                </c:pt>
                <c:pt idx="23">
                  <c:v>374.80972585835673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EE-49A8-A362-37BD2F824D00}"/>
            </c:ext>
          </c:extLst>
        </c:ser>
        <c:ser>
          <c:idx val="4"/>
          <c:order val="5"/>
          <c:tx>
            <c:strRef>
              <c:f>'Traffic scenarios'!$AI$2:$AK$2</c:f>
              <c:strCache>
                <c:ptCount val="1"/>
                <c:pt idx="0">
                  <c:v>ADEME-Arcep 3/3 (tendanciel 2030 - S1 2035)</c:v>
                </c:pt>
              </c:strCache>
            </c:strRef>
          </c:tx>
          <c:spPr>
            <a:ln w="19050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scenarios'!$AI$4:$AI$27</c:f>
              <c:numCache>
                <c:formatCode>General</c:formatCode>
                <c:ptCount val="24"/>
                <c:pt idx="0">
                  <c:v>2012</c:v>
                </c:pt>
                <c:pt idx="2">
                  <c:v>2014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scenarios'!$AJ$4:$AJ$27</c:f>
              <c:numCache>
                <c:formatCode>_-* #,##0_-;\-* #,##0_-;_-* "-"??_-;_-@_-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0.36538800000000005</c:v>
                </c:pt>
                <c:pt idx="3">
                  <c:v>0</c:v>
                </c:pt>
                <c:pt idx="4">
                  <c:v>0</c:v>
                </c:pt>
                <c:pt idx="5">
                  <c:v>2.3081103269668892</c:v>
                </c:pt>
                <c:pt idx="6">
                  <c:v>3.8143023295465377</c:v>
                </c:pt>
                <c:pt idx="7">
                  <c:v>5.4938097399849326</c:v>
                </c:pt>
                <c:pt idx="8">
                  <c:v>7.4765934026591703</c:v>
                </c:pt>
                <c:pt idx="9">
                  <c:v>9.0877502017893868</c:v>
                </c:pt>
                <c:pt idx="10">
                  <c:v>11.629968922630674</c:v>
                </c:pt>
                <c:pt idx="11">
                  <c:v>14.002839698397475</c:v>
                </c:pt>
                <c:pt idx="12">
                  <c:v>16.859660027565763</c:v>
                </c:pt>
                <c:pt idx="13">
                  <c:v>20.299094900465477</c:v>
                </c:pt>
                <c:pt idx="14">
                  <c:v>24.439917321422442</c:v>
                </c:pt>
                <c:pt idx="15">
                  <c:v>29.425104914743571</c:v>
                </c:pt>
                <c:pt idx="16">
                  <c:v>35.426770852536258</c:v>
                </c:pt>
                <c:pt idx="17">
                  <c:v>42.652098968856272</c:v>
                </c:pt>
                <c:pt idx="18">
                  <c:v>51.350487497602849</c:v>
                </c:pt>
                <c:pt idx="19">
                  <c:v>51.518456232578167</c:v>
                </c:pt>
                <c:pt idx="20">
                  <c:v>51.686424967553485</c:v>
                </c:pt>
                <c:pt idx="21">
                  <c:v>51.854393702528803</c:v>
                </c:pt>
                <c:pt idx="22">
                  <c:v>52.022362437504128</c:v>
                </c:pt>
                <c:pt idx="23">
                  <c:v>52.190331172479446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EE-49A8-A362-37BD2F824D00}"/>
            </c:ext>
          </c:extLst>
        </c:ser>
        <c:ser>
          <c:idx val="5"/>
          <c:order val="6"/>
          <c:tx>
            <c:strRef>
              <c:f>'Traffic scenarios'!$AM$2:$AO$2</c:f>
              <c:strCache>
                <c:ptCount val="1"/>
                <c:pt idx="0">
                  <c:v>Arcep 4G / 5G </c:v>
                </c:pt>
              </c:strCache>
            </c:strRef>
          </c:tx>
          <c:spPr>
            <a:ln w="19050" cap="rnd">
              <a:solidFill>
                <a:schemeClr val="accent1">
                  <a:shade val="86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'Traffic scenarios'!$AM$4:$AM$27</c:f>
              <c:numCache>
                <c:formatCode>General</c:formatCode>
                <c:ptCount val="24"/>
                <c:pt idx="0">
                  <c:v>2012</c:v>
                </c:pt>
                <c:pt idx="2">
                  <c:v>2014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xVal>
          <c:yVal>
            <c:numRef>
              <c:f>'Traffic scenarios'!$AN$4:$AN$27</c:f>
              <c:numCache>
                <c:formatCode>_-* #,##0_-;\-* #,##0_-;_-* "-"??_-;_-@_-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0.36538800000000005</c:v>
                </c:pt>
                <c:pt idx="3">
                  <c:v>0</c:v>
                </c:pt>
                <c:pt idx="4">
                  <c:v>0</c:v>
                </c:pt>
                <c:pt idx="5">
                  <c:v>2.3081103269668892</c:v>
                </c:pt>
                <c:pt idx="6">
                  <c:v>3.8143023295465377</c:v>
                </c:pt>
                <c:pt idx="7">
                  <c:v>5.4938097399849326</c:v>
                </c:pt>
                <c:pt idx="8">
                  <c:v>7.4765934026591703</c:v>
                </c:pt>
                <c:pt idx="9">
                  <c:v>9.0877502017893868</c:v>
                </c:pt>
                <c:pt idx="10">
                  <c:v>11.629968922630674</c:v>
                </c:pt>
                <c:pt idx="11">
                  <c:v>15.169743006597262</c:v>
                </c:pt>
                <c:pt idx="12">
                  <c:v>19.786684337907044</c:v>
                </c:pt>
                <c:pt idx="13">
                  <c:v>25.808513597408943</c:v>
                </c:pt>
                <c:pt idx="14">
                  <c:v>33.662638822200357</c:v>
                </c:pt>
                <c:pt idx="15">
                  <c:v>43.906472958099798</c:v>
                </c:pt>
                <c:pt idx="16">
                  <c:v>57.266970081540876</c:v>
                </c:pt>
                <c:pt idx="17">
                  <c:v>57.455525317552016</c:v>
                </c:pt>
                <c:pt idx="18">
                  <c:v>57.64408055356315</c:v>
                </c:pt>
                <c:pt idx="19">
                  <c:v>57.83263578957429</c:v>
                </c:pt>
                <c:pt idx="20">
                  <c:v>58.021191025585431</c:v>
                </c:pt>
                <c:pt idx="21">
                  <c:v>58.209746261596571</c:v>
                </c:pt>
                <c:pt idx="22">
                  <c:v>58.398301497607697</c:v>
                </c:pt>
                <c:pt idx="23">
                  <c:v>58.586856733618838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EE-49A8-A362-37BD2F824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/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4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Consommation électrique</a:t>
            </a:r>
            <a:r>
              <a:rPr lang="fr-FR" sz="14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(GWh/an)</a:t>
            </a:r>
            <a:endParaRPr lang="fr-FR" sz="140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1"/>
          <c:tx>
            <c:strRef>
              <c:f>'1 - Electricity (use)'!$C$2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'1 -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Electricity (use)'!$C$11:$C$26</c:f>
              <c:numCache>
                <c:formatCode>General</c:formatCode>
                <c:ptCount val="16"/>
                <c:pt idx="0">
                  <c:v>1739.8330920000001</c:v>
                </c:pt>
                <c:pt idx="1">
                  <c:v>2406.3429489999999</c:v>
                </c:pt>
                <c:pt idx="2">
                  <c:v>2670.2662780000001</c:v>
                </c:pt>
                <c:pt idx="3">
                  <c:v>2885.9748880000002</c:v>
                </c:pt>
                <c:pt idx="4">
                  <c:v>3126.2102610000002</c:v>
                </c:pt>
                <c:pt idx="5">
                  <c:v>3317.6749140000002</c:v>
                </c:pt>
                <c:pt idx="6">
                  <c:v>3382.9657419999999</c:v>
                </c:pt>
                <c:pt idx="7">
                  <c:v>3599.4938729999999</c:v>
                </c:pt>
                <c:pt idx="8">
                  <c:v>3835.1803329999998</c:v>
                </c:pt>
                <c:pt idx="9">
                  <c:v>4110.6645230000004</c:v>
                </c:pt>
                <c:pt idx="10">
                  <c:v>4408.9822720000002</c:v>
                </c:pt>
                <c:pt idx="11">
                  <c:v>4433.5088009999999</c:v>
                </c:pt>
                <c:pt idx="12">
                  <c:v>4389.6429989999997</c:v>
                </c:pt>
                <c:pt idx="13">
                  <c:v>4424.4757609999997</c:v>
                </c:pt>
                <c:pt idx="14">
                  <c:v>4374.97811</c:v>
                </c:pt>
                <c:pt idx="15">
                  <c:v>4270.9792010000001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4A-498E-9B17-99F543F3AB3A}"/>
            </c:ext>
          </c:extLst>
        </c:ser>
        <c:ser>
          <c:idx val="13"/>
          <c:order val="2"/>
          <c:tx>
            <c:strRef>
              <c:f>'1 - Electricity (use)'!$D$2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'1 -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Electricity (use)'!$D$11:$D$26</c:f>
              <c:numCache>
                <c:formatCode>General</c:formatCode>
                <c:ptCount val="16"/>
                <c:pt idx="0">
                  <c:v>1739.8330920000001</c:v>
                </c:pt>
                <c:pt idx="1">
                  <c:v>2406.3429489999999</c:v>
                </c:pt>
                <c:pt idx="2">
                  <c:v>2670.2662780000001</c:v>
                </c:pt>
                <c:pt idx="3">
                  <c:v>2885.9748880000002</c:v>
                </c:pt>
                <c:pt idx="4">
                  <c:v>3126.2102610000002</c:v>
                </c:pt>
                <c:pt idx="5">
                  <c:v>3317.6749140000002</c:v>
                </c:pt>
                <c:pt idx="6">
                  <c:v>3382.9657419999999</c:v>
                </c:pt>
                <c:pt idx="7">
                  <c:v>3599.4938729999999</c:v>
                </c:pt>
                <c:pt idx="8">
                  <c:v>3835.1803329999998</c:v>
                </c:pt>
                <c:pt idx="9">
                  <c:v>4110.6645230000004</c:v>
                </c:pt>
                <c:pt idx="10">
                  <c:v>4408.9822720000002</c:v>
                </c:pt>
                <c:pt idx="11">
                  <c:v>4588.5547509999997</c:v>
                </c:pt>
                <c:pt idx="12">
                  <c:v>4880.3339560000004</c:v>
                </c:pt>
                <c:pt idx="13">
                  <c:v>5768.3577740000001</c:v>
                </c:pt>
                <c:pt idx="14">
                  <c:v>5792.0358669999996</c:v>
                </c:pt>
                <c:pt idx="15">
                  <c:v>6536.2651610000003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4A-498E-9B17-99F543F3A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'1 - Electricity (use)'!$B$2</c15:sqref>
                        </c15:formulaRef>
                      </c:ext>
                    </c:extLst>
                    <c:strCache>
                      <c:ptCount val="1"/>
                      <c:pt idx="0">
                        <c:v>Usages : croissance maîtrisée</c:v>
                      </c:pt>
                    </c:strCache>
                  </c:strRef>
                </c:tx>
                <c:spPr>
                  <a:ln w="19050" cap="rnd">
                    <a:solidFill>
                      <a:srgbClr val="00206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'1 - Electricity (use)'!$A$11:$A$26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'1 - Electricity (use)'!$B$11:$B$26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1739.8330920000001</c:v>
                      </c:pt>
                      <c:pt idx="1">
                        <c:v>2406.3429489999999</c:v>
                      </c:pt>
                      <c:pt idx="2">
                        <c:v>2670.2662780000001</c:v>
                      </c:pt>
                      <c:pt idx="3">
                        <c:v>2793.1964600000001</c:v>
                      </c:pt>
                      <c:pt idx="4">
                        <c:v>2965.368645</c:v>
                      </c:pt>
                      <c:pt idx="5">
                        <c:v>3107.7223610000001</c:v>
                      </c:pt>
                      <c:pt idx="6">
                        <c:v>3012.6296710000001</c:v>
                      </c:pt>
                      <c:pt idx="7">
                        <c:v>2960.3835600000002</c:v>
                      </c:pt>
                      <c:pt idx="8">
                        <c:v>2857.2823069999999</c:v>
                      </c:pt>
                      <c:pt idx="9">
                        <c:v>2792.037233</c:v>
                      </c:pt>
                      <c:pt idx="10">
                        <c:v>2996.3678920000002</c:v>
                      </c:pt>
                      <c:pt idx="11">
                        <c:v>3178.466406</c:v>
                      </c:pt>
                      <c:pt idx="12">
                        <c:v>3173.6611579999999</c:v>
                      </c:pt>
                      <c:pt idx="13">
                        <c:v>3142.2429729999999</c:v>
                      </c:pt>
                      <c:pt idx="14">
                        <c:v>3146.8446680000002</c:v>
                      </c:pt>
                      <c:pt idx="15">
                        <c:v>3165.749922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CA4A-498E-9B17-99F543F3AB3A}"/>
                  </c:ext>
                </c:extLst>
              </c15:ser>
            </c15:filteredScatterSeries>
          </c:ext>
        </c:extLst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Emissions embarquées (méthode stock) (ktCO</a:t>
            </a:r>
            <a:r>
              <a:rPr lang="fr-FR" sz="1000" b="0" i="0" baseline="-2500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000">
              <a:solidFill>
                <a:srgbClr val="777777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'1 - Embodied emissions (stock)'!$B$2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'1 -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Embodied emissions (stock)'!$B$11:$B$26</c:f>
              <c:numCache>
                <c:formatCode>General</c:formatCode>
                <c:ptCount val="16"/>
                <c:pt idx="0">
                  <c:v>59.6</c:v>
                </c:pt>
                <c:pt idx="1">
                  <c:v>85.3</c:v>
                </c:pt>
                <c:pt idx="2">
                  <c:v>101.6</c:v>
                </c:pt>
                <c:pt idx="3">
                  <c:v>117.3</c:v>
                </c:pt>
                <c:pt idx="4">
                  <c:v>136.19999999999999</c:v>
                </c:pt>
                <c:pt idx="5">
                  <c:v>151.80000000000001</c:v>
                </c:pt>
                <c:pt idx="6">
                  <c:v>157</c:v>
                </c:pt>
                <c:pt idx="7">
                  <c:v>162.19999999999999</c:v>
                </c:pt>
                <c:pt idx="8">
                  <c:v>163.4</c:v>
                </c:pt>
                <c:pt idx="9">
                  <c:v>165.1</c:v>
                </c:pt>
                <c:pt idx="10">
                  <c:v>177.4</c:v>
                </c:pt>
                <c:pt idx="11">
                  <c:v>189.4</c:v>
                </c:pt>
                <c:pt idx="12">
                  <c:v>191.3</c:v>
                </c:pt>
                <c:pt idx="13">
                  <c:v>191.3</c:v>
                </c:pt>
                <c:pt idx="14">
                  <c:v>191.9</c:v>
                </c:pt>
                <c:pt idx="15">
                  <c:v>195.1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18-499F-B57B-E09A0D90B913}"/>
            </c:ext>
          </c:extLst>
        </c:ser>
        <c:ser>
          <c:idx val="3"/>
          <c:order val="1"/>
          <c:tx>
            <c:strRef>
              <c:f>'1 - Embodied emissions (stock)'!$C$2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'1 -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Embodied emissions (stock)'!$C$11:$C$26</c:f>
              <c:numCache>
                <c:formatCode>General</c:formatCode>
                <c:ptCount val="16"/>
                <c:pt idx="0">
                  <c:v>59.6</c:v>
                </c:pt>
                <c:pt idx="1">
                  <c:v>85.3</c:v>
                </c:pt>
                <c:pt idx="2">
                  <c:v>101.6</c:v>
                </c:pt>
                <c:pt idx="3">
                  <c:v>117.3</c:v>
                </c:pt>
                <c:pt idx="4">
                  <c:v>137.69999999999999</c:v>
                </c:pt>
                <c:pt idx="5">
                  <c:v>151.80000000000001</c:v>
                </c:pt>
                <c:pt idx="6">
                  <c:v>160.6</c:v>
                </c:pt>
                <c:pt idx="7">
                  <c:v>178.9</c:v>
                </c:pt>
                <c:pt idx="8">
                  <c:v>189.3</c:v>
                </c:pt>
                <c:pt idx="9">
                  <c:v>197.9</c:v>
                </c:pt>
                <c:pt idx="10">
                  <c:v>215.3</c:v>
                </c:pt>
                <c:pt idx="11">
                  <c:v>221.5</c:v>
                </c:pt>
                <c:pt idx="12">
                  <c:v>223.4</c:v>
                </c:pt>
                <c:pt idx="13">
                  <c:v>228.1</c:v>
                </c:pt>
                <c:pt idx="14">
                  <c:v>232.4</c:v>
                </c:pt>
                <c:pt idx="15">
                  <c:v>234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18-499F-B57B-E09A0D90B913}"/>
            </c:ext>
          </c:extLst>
        </c:ser>
        <c:ser>
          <c:idx val="13"/>
          <c:order val="2"/>
          <c:tx>
            <c:strRef>
              <c:f>'1 - Embodied emissions (stock)'!$D$2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Embodied emissions (stock)'!$D$11:$D$26</c:f>
              <c:numCache>
                <c:formatCode>General</c:formatCode>
                <c:ptCount val="16"/>
                <c:pt idx="0">
                  <c:v>59.6</c:v>
                </c:pt>
                <c:pt idx="1">
                  <c:v>85.3</c:v>
                </c:pt>
                <c:pt idx="2">
                  <c:v>101.6</c:v>
                </c:pt>
                <c:pt idx="3">
                  <c:v>117.3</c:v>
                </c:pt>
                <c:pt idx="4">
                  <c:v>137.69999999999999</c:v>
                </c:pt>
                <c:pt idx="5">
                  <c:v>151.80000000000001</c:v>
                </c:pt>
                <c:pt idx="6">
                  <c:v>160.6</c:v>
                </c:pt>
                <c:pt idx="7">
                  <c:v>178.9</c:v>
                </c:pt>
                <c:pt idx="8">
                  <c:v>189.3</c:v>
                </c:pt>
                <c:pt idx="9">
                  <c:v>197.9</c:v>
                </c:pt>
                <c:pt idx="10">
                  <c:v>215.3</c:v>
                </c:pt>
                <c:pt idx="11">
                  <c:v>225.3</c:v>
                </c:pt>
                <c:pt idx="12">
                  <c:v>233.8</c:v>
                </c:pt>
                <c:pt idx="13">
                  <c:v>275.89999999999998</c:v>
                </c:pt>
                <c:pt idx="14">
                  <c:v>277.7</c:v>
                </c:pt>
                <c:pt idx="15">
                  <c:v>328.4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18-499F-B57B-E09A0D90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/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Emissions embarquées (méthode flux) (ktCO</a:t>
            </a:r>
            <a:r>
              <a:rPr lang="fr-FR" sz="1000" b="0" i="0" baseline="-2500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000">
              <a:solidFill>
                <a:srgbClr val="777777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'1 - Embodied emissions (flux)'!$B$2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'1 -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Embodied emissions (flux)'!$B$11:$B$26</c:f>
              <c:numCache>
                <c:formatCode>General</c:formatCode>
                <c:ptCount val="16"/>
                <c:pt idx="0">
                  <c:v>168.8</c:v>
                </c:pt>
                <c:pt idx="1">
                  <c:v>256.39999999999998</c:v>
                </c:pt>
                <c:pt idx="2">
                  <c:v>265.89999999999998</c:v>
                </c:pt>
                <c:pt idx="3">
                  <c:v>264</c:v>
                </c:pt>
                <c:pt idx="4">
                  <c:v>273.2</c:v>
                </c:pt>
                <c:pt idx="5">
                  <c:v>237.4</c:v>
                </c:pt>
                <c:pt idx="6">
                  <c:v>192.6</c:v>
                </c:pt>
                <c:pt idx="7">
                  <c:v>171.2</c:v>
                </c:pt>
                <c:pt idx="8">
                  <c:v>153.4</c:v>
                </c:pt>
                <c:pt idx="9">
                  <c:v>173.3</c:v>
                </c:pt>
                <c:pt idx="10">
                  <c:v>226.4</c:v>
                </c:pt>
                <c:pt idx="11">
                  <c:v>230.3</c:v>
                </c:pt>
                <c:pt idx="12">
                  <c:v>183.7</c:v>
                </c:pt>
                <c:pt idx="13">
                  <c:v>155.19999999999999</c:v>
                </c:pt>
                <c:pt idx="14">
                  <c:v>165.6</c:v>
                </c:pt>
                <c:pt idx="15">
                  <c:v>187.5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54-4847-A324-0C1EC483930D}"/>
            </c:ext>
          </c:extLst>
        </c:ser>
        <c:ser>
          <c:idx val="3"/>
          <c:order val="1"/>
          <c:tx>
            <c:strRef>
              <c:f>'1 - Embodied emissions (flux)'!$C$2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'1 -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Embodied emissions (flux)'!$C$11:$C$26</c:f>
              <c:numCache>
                <c:formatCode>General</c:formatCode>
                <c:ptCount val="16"/>
                <c:pt idx="0">
                  <c:v>168.8</c:v>
                </c:pt>
                <c:pt idx="1">
                  <c:v>256.39999999999998</c:v>
                </c:pt>
                <c:pt idx="2">
                  <c:v>265.89999999999998</c:v>
                </c:pt>
                <c:pt idx="3">
                  <c:v>266.60000000000002</c:v>
                </c:pt>
                <c:pt idx="4">
                  <c:v>275.8</c:v>
                </c:pt>
                <c:pt idx="5">
                  <c:v>241.3</c:v>
                </c:pt>
                <c:pt idx="6">
                  <c:v>230.6</c:v>
                </c:pt>
                <c:pt idx="7">
                  <c:v>249.5</c:v>
                </c:pt>
                <c:pt idx="8">
                  <c:v>227.4</c:v>
                </c:pt>
                <c:pt idx="9">
                  <c:v>226.4</c:v>
                </c:pt>
                <c:pt idx="10">
                  <c:v>258.10000000000002</c:v>
                </c:pt>
                <c:pt idx="11">
                  <c:v>242</c:v>
                </c:pt>
                <c:pt idx="12">
                  <c:v>210.1</c:v>
                </c:pt>
                <c:pt idx="13">
                  <c:v>209.7</c:v>
                </c:pt>
                <c:pt idx="14">
                  <c:v>214.6</c:v>
                </c:pt>
                <c:pt idx="15">
                  <c:v>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54-4847-A324-0C1EC483930D}"/>
            </c:ext>
          </c:extLst>
        </c:ser>
        <c:ser>
          <c:idx val="13"/>
          <c:order val="2"/>
          <c:tx>
            <c:strRef>
              <c:f>'1 - Embodied emissions (flux)'!$D$2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Embodied emissions (flux)'!$D$11:$D$26</c:f>
              <c:numCache>
                <c:formatCode>General</c:formatCode>
                <c:ptCount val="16"/>
                <c:pt idx="0">
                  <c:v>168.8</c:v>
                </c:pt>
                <c:pt idx="1">
                  <c:v>256.39999999999998</c:v>
                </c:pt>
                <c:pt idx="2">
                  <c:v>265.89999999999998</c:v>
                </c:pt>
                <c:pt idx="3">
                  <c:v>266.60000000000002</c:v>
                </c:pt>
                <c:pt idx="4">
                  <c:v>275.8</c:v>
                </c:pt>
                <c:pt idx="5">
                  <c:v>241.3</c:v>
                </c:pt>
                <c:pt idx="6">
                  <c:v>230.6</c:v>
                </c:pt>
                <c:pt idx="7">
                  <c:v>249.5</c:v>
                </c:pt>
                <c:pt idx="8">
                  <c:v>227.4</c:v>
                </c:pt>
                <c:pt idx="9">
                  <c:v>226.4</c:v>
                </c:pt>
                <c:pt idx="10">
                  <c:v>281</c:v>
                </c:pt>
                <c:pt idx="11">
                  <c:v>286.39999999999998</c:v>
                </c:pt>
                <c:pt idx="12">
                  <c:v>294.89999999999998</c:v>
                </c:pt>
                <c:pt idx="13">
                  <c:v>338.2</c:v>
                </c:pt>
                <c:pt idx="14">
                  <c:v>378.7</c:v>
                </c:pt>
                <c:pt idx="15">
                  <c:v>415.6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A54-4847-A324-0C1EC4839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/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Emissions de gaz à effets de </a:t>
            </a:r>
            <a:r>
              <a:rPr lang="fr-FR" sz="1000" b="0" i="0" u="none" strike="noStrike" kern="1200" spc="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serre : Réseaux mobiles en France (*) </a:t>
            </a:r>
            <a:r>
              <a:rPr lang="fr-FR" sz="10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(ktCO</a:t>
            </a:r>
            <a:r>
              <a:rPr lang="fr-FR" sz="1000" baseline="-250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00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'1 - Emissions (all)'!$D$1:$G$1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'1 -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Emissions (all)'!$G$11:$G$26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270.36716600800003</c:v>
                </c:pt>
                <c:pt idx="4">
                  <c:v>293.56222942800002</c:v>
                </c:pt>
                <c:pt idx="5">
                  <c:v>311.32974786466673</c:v>
                </c:pt>
                <c:pt idx="6">
                  <c:v>306.42643168159998</c:v>
                </c:pt>
                <c:pt idx="7">
                  <c:v>303.90369307200001</c:v>
                </c:pt>
                <c:pt idx="8">
                  <c:v>295.21595709626666</c:v>
                </c:pt>
                <c:pt idx="9">
                  <c:v>289.0664531452</c:v>
                </c:pt>
                <c:pt idx="10">
                  <c:v>305.24503005866671</c:v>
                </c:pt>
                <c:pt idx="11">
                  <c:v>319.5052248856</c:v>
                </c:pt>
                <c:pt idx="12">
                  <c:v>315.70751739360003</c:v>
                </c:pt>
                <c:pt idx="13">
                  <c:v>309.02937005506669</c:v>
                </c:pt>
                <c:pt idx="14">
                  <c:v>304.34724946986671</c:v>
                </c:pt>
                <c:pt idx="15">
                  <c:v>302.73549734799997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5A-40CB-A72C-AA47C2BD86DC}"/>
            </c:ext>
          </c:extLst>
        </c:ser>
        <c:ser>
          <c:idx val="3"/>
          <c:order val="1"/>
          <c:tx>
            <c:strRef>
              <c:f>'1 - Emissions (all)'!$I$1:$L$1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'1 -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Emissions (all)'!$L$11:$L$26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275.45142386240002</c:v>
                </c:pt>
                <c:pt idx="4">
                  <c:v>303.59755785039999</c:v>
                </c:pt>
                <c:pt idx="5">
                  <c:v>322.10731225200004</c:v>
                </c:pt>
                <c:pt idx="6">
                  <c:v>328.39510080319997</c:v>
                </c:pt>
                <c:pt idx="7">
                  <c:v>351.19577338760001</c:v>
                </c:pt>
                <c:pt idx="8">
                  <c:v>366.22965269573331</c:v>
                </c:pt>
                <c:pt idx="9">
                  <c:v>380.41350482120004</c:v>
                </c:pt>
                <c:pt idx="10">
                  <c:v>403.41657693866671</c:v>
                </c:pt>
                <c:pt idx="11">
                  <c:v>402.97829358759998</c:v>
                </c:pt>
                <c:pt idx="12">
                  <c:v>395.47400556079998</c:v>
                </c:pt>
                <c:pt idx="13">
                  <c:v>393.87035851213329</c:v>
                </c:pt>
                <c:pt idx="14">
                  <c:v>388.73255113066671</c:v>
                </c:pt>
                <c:pt idx="15">
                  <c:v>379.21329283400001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5A-40CB-A72C-AA47C2BD86DC}"/>
            </c:ext>
          </c:extLst>
        </c:ser>
        <c:ser>
          <c:idx val="13"/>
          <c:order val="2"/>
          <c:tx>
            <c:strRef>
              <c:f>'1 - Emissions (all)'!$N$1:$Q$1</c:f>
              <c:strCache>
                <c:ptCount val="1"/>
                <c:pt idx="0">
                  <c:v>Usages : exponentiel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'1 - Emissions (all)'!$A$11:$A$26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'1 - Emissions (all)'!$Q$11:$Q$26</c:f>
              <c:numCache>
                <c:formatCode>_(* #,##0.00_);_(* \(#,##0.00\);_(* "-"??_);_(@_)</c:formatCode>
                <c:ptCount val="16"/>
                <c:pt idx="0">
                  <c:v>163.98998552</c:v>
                </c:pt>
                <c:pt idx="1">
                  <c:v>225.50958249506664</c:v>
                </c:pt>
                <c:pt idx="2">
                  <c:v>252.55905358293333</c:v>
                </c:pt>
                <c:pt idx="3">
                  <c:v>275.45142386240002</c:v>
                </c:pt>
                <c:pt idx="4">
                  <c:v>303.59755785039999</c:v>
                </c:pt>
                <c:pt idx="5">
                  <c:v>322.10731225200004</c:v>
                </c:pt>
                <c:pt idx="6">
                  <c:v>328.39510080319997</c:v>
                </c:pt>
                <c:pt idx="7">
                  <c:v>351.19577338760001</c:v>
                </c:pt>
                <c:pt idx="8">
                  <c:v>366.22965269573331</c:v>
                </c:pt>
                <c:pt idx="9">
                  <c:v>380.41350482120004</c:v>
                </c:pt>
                <c:pt idx="10">
                  <c:v>403.41657693866671</c:v>
                </c:pt>
                <c:pt idx="11">
                  <c:v>409.32484114093336</c:v>
                </c:pt>
                <c:pt idx="12">
                  <c:v>414.70909107520004</c:v>
                </c:pt>
                <c:pt idx="13">
                  <c:v>444.22113793253334</c:v>
                </c:pt>
                <c:pt idx="14">
                  <c:v>439.36874831413337</c:v>
                </c:pt>
                <c:pt idx="15">
                  <c:v>456.23301547400001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45A-40CB-A72C-AA47C2BD8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/>
      </c:scatterChart>
      <c:valAx>
        <c:axId val="502996079"/>
        <c:scaling>
          <c:orientation val="minMax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60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Consommation électrique</a:t>
            </a:r>
            <a:r>
              <a:rPr lang="fr-FR" sz="1600" baseline="0">
                <a:solidFill>
                  <a:srgbClr val="777777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(GWh/an)</a:t>
            </a:r>
            <a:endParaRPr lang="fr-FR" sz="1600">
              <a:solidFill>
                <a:srgbClr val="777777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'2 - Electricity (use)'!$B$2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'2 -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Electricity (use)'!$B$11:$B$26</c:f>
              <c:numCache>
                <c:formatCode>General</c:formatCode>
                <c:ptCount val="16"/>
                <c:pt idx="0">
                  <c:v>1739.8330920000001</c:v>
                </c:pt>
                <c:pt idx="1">
                  <c:v>2406.3429489999999</c:v>
                </c:pt>
                <c:pt idx="2">
                  <c:v>2670.2662780000001</c:v>
                </c:pt>
                <c:pt idx="3">
                  <c:v>2885.9748880000002</c:v>
                </c:pt>
                <c:pt idx="4">
                  <c:v>3126.2102610000002</c:v>
                </c:pt>
                <c:pt idx="5">
                  <c:v>3317.6749140000002</c:v>
                </c:pt>
                <c:pt idx="6">
                  <c:v>3382.9657419999999</c:v>
                </c:pt>
                <c:pt idx="7">
                  <c:v>3599.4938729999999</c:v>
                </c:pt>
                <c:pt idx="8">
                  <c:v>3835.1803329999998</c:v>
                </c:pt>
                <c:pt idx="9">
                  <c:v>4110.6645230000004</c:v>
                </c:pt>
                <c:pt idx="10">
                  <c:v>4408.9822720000002</c:v>
                </c:pt>
                <c:pt idx="11">
                  <c:v>4433.5088009999999</c:v>
                </c:pt>
                <c:pt idx="12">
                  <c:v>4389.6429989999997</c:v>
                </c:pt>
                <c:pt idx="13">
                  <c:v>4424.4757609999997</c:v>
                </c:pt>
                <c:pt idx="14">
                  <c:v>4374.97811</c:v>
                </c:pt>
                <c:pt idx="15">
                  <c:v>4270.9792010000001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4F-42D5-B8D2-83A7FFC18550}"/>
            </c:ext>
          </c:extLst>
        </c:ser>
        <c:ser>
          <c:idx val="1"/>
          <c:order val="1"/>
          <c:tx>
            <c:strRef>
              <c:f>'2 - Electricity (use)'!$E$2</c:f>
              <c:strCache>
                <c:ptCount val="1"/>
                <c:pt idx="0">
                  <c:v>Eco-conception systémique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'2 -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Electricity (use)'!$E$11:$E$26</c:f>
              <c:numCache>
                <c:formatCode>General</c:formatCode>
                <c:ptCount val="16"/>
                <c:pt idx="0">
                  <c:v>1725.3148699999999</c:v>
                </c:pt>
                <c:pt idx="1">
                  <c:v>2335.7618379999999</c:v>
                </c:pt>
                <c:pt idx="2">
                  <c:v>2536.1358289999998</c:v>
                </c:pt>
                <c:pt idx="3">
                  <c:v>2728.7197809999998</c:v>
                </c:pt>
                <c:pt idx="4">
                  <c:v>2927.85095</c:v>
                </c:pt>
                <c:pt idx="5">
                  <c:v>2758.346943</c:v>
                </c:pt>
                <c:pt idx="6">
                  <c:v>2738.9605820000002</c:v>
                </c:pt>
                <c:pt idx="7">
                  <c:v>2815.9285610000002</c:v>
                </c:pt>
                <c:pt idx="8">
                  <c:v>2865.3077870000002</c:v>
                </c:pt>
                <c:pt idx="9">
                  <c:v>3043.575034</c:v>
                </c:pt>
                <c:pt idx="10">
                  <c:v>3300.7635650000002</c:v>
                </c:pt>
                <c:pt idx="11">
                  <c:v>3205.980822</c:v>
                </c:pt>
                <c:pt idx="12">
                  <c:v>3132.0368629999998</c:v>
                </c:pt>
                <c:pt idx="13">
                  <c:v>3112.906254</c:v>
                </c:pt>
                <c:pt idx="14">
                  <c:v>3043.510143</c:v>
                </c:pt>
                <c:pt idx="15">
                  <c:v>3027.6542119999999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84F-42D5-B8D2-83A7FFC18550}"/>
            </c:ext>
          </c:extLst>
        </c:ser>
        <c:ser>
          <c:idx val="3"/>
          <c:order val="2"/>
          <c:tx>
            <c:strRef>
              <c:f>'2 - Electricity (use)'!$C$2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Electricity (use)'!$C$11:$C$26</c:f>
              <c:numCache>
                <c:formatCode>General</c:formatCode>
                <c:ptCount val="16"/>
                <c:pt idx="0">
                  <c:v>1739.8330920000001</c:v>
                </c:pt>
                <c:pt idx="1">
                  <c:v>2406.3429489999999</c:v>
                </c:pt>
                <c:pt idx="2">
                  <c:v>2670.2662780000001</c:v>
                </c:pt>
                <c:pt idx="3">
                  <c:v>2793.1964600000001</c:v>
                </c:pt>
                <c:pt idx="4">
                  <c:v>2965.368645</c:v>
                </c:pt>
                <c:pt idx="5">
                  <c:v>3107.7223610000001</c:v>
                </c:pt>
                <c:pt idx="6">
                  <c:v>3012.6296710000001</c:v>
                </c:pt>
                <c:pt idx="7">
                  <c:v>2960.3835600000002</c:v>
                </c:pt>
                <c:pt idx="8">
                  <c:v>2857.2823069999999</c:v>
                </c:pt>
                <c:pt idx="9">
                  <c:v>2792.037233</c:v>
                </c:pt>
                <c:pt idx="10">
                  <c:v>2996.3678920000002</c:v>
                </c:pt>
                <c:pt idx="11">
                  <c:v>3178.466406</c:v>
                </c:pt>
                <c:pt idx="12">
                  <c:v>3173.6611579999999</c:v>
                </c:pt>
                <c:pt idx="13">
                  <c:v>3142.2429729999999</c:v>
                </c:pt>
                <c:pt idx="14">
                  <c:v>3146.8446680000002</c:v>
                </c:pt>
                <c:pt idx="15">
                  <c:v>3165.749922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4F-42D5-B8D2-83A7FFC18550}"/>
            </c:ext>
          </c:extLst>
        </c:ser>
        <c:ser>
          <c:idx val="2"/>
          <c:order val="3"/>
          <c:tx>
            <c:strRef>
              <c:f>'2 - Electricity (use)'!$F$2</c:f>
              <c:strCache>
                <c:ptCount val="1"/>
                <c:pt idx="0">
                  <c:v>Eco-conception et sobriété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'2 - Electricity (use)'!$A$11:$A$26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Electricity (use)'!$F$11:$F$26</c:f>
              <c:numCache>
                <c:formatCode>General</c:formatCode>
                <c:ptCount val="16"/>
                <c:pt idx="0">
                  <c:v>1725.3148699999999</c:v>
                </c:pt>
                <c:pt idx="1">
                  <c:v>2335.7618379999999</c:v>
                </c:pt>
                <c:pt idx="2">
                  <c:v>2536.1358289999998</c:v>
                </c:pt>
                <c:pt idx="3">
                  <c:v>2615.831835</c:v>
                </c:pt>
                <c:pt idx="4">
                  <c:v>2736.678167</c:v>
                </c:pt>
                <c:pt idx="5">
                  <c:v>2527.8644650000001</c:v>
                </c:pt>
                <c:pt idx="6">
                  <c:v>2447.958963</c:v>
                </c:pt>
                <c:pt idx="7">
                  <c:v>2321.547967</c:v>
                </c:pt>
                <c:pt idx="8">
                  <c:v>2204.3645750000001</c:v>
                </c:pt>
                <c:pt idx="9">
                  <c:v>2084.5990310000002</c:v>
                </c:pt>
                <c:pt idx="10">
                  <c:v>1963.1618189999999</c:v>
                </c:pt>
                <c:pt idx="11">
                  <c:v>1875.2294139999999</c:v>
                </c:pt>
                <c:pt idx="12">
                  <c:v>1804.825337</c:v>
                </c:pt>
                <c:pt idx="13">
                  <c:v>1727.2976020000001</c:v>
                </c:pt>
                <c:pt idx="14">
                  <c:v>1691.3119939999999</c:v>
                </c:pt>
                <c:pt idx="15">
                  <c:v>1757.626743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84F-42D5-B8D2-83A7FFC18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>
          <c:ext xmlns:c15="http://schemas.microsoft.com/office/drawing/2012/chart" uri="{02D57815-91ED-43cb-92C2-25804820EDAC}">
            <c15:filteredScatterSeries>
              <c15:ser>
                <c:idx val="13"/>
                <c:order val="4"/>
                <c:tx>
                  <c:strRef>
                    <c:extLst>
                      <c:ext uri="{02D57815-91ED-43cb-92C2-25804820EDAC}">
                        <c15:formulaRef>
                          <c15:sqref>'2 - Electricity (use)'!$D$2</c15:sqref>
                        </c15:formulaRef>
                      </c:ext>
                    </c:extLst>
                    <c:strCache>
                      <c:ptCount val="1"/>
                      <c:pt idx="0">
                        <c:v>Trafic stable 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'2 - Electricity (use)'!$A$11:$A$26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'2 - Electricity (use)'!$D$11:$D$26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1739.8330920000001</c:v>
                      </c:pt>
                      <c:pt idx="1">
                        <c:v>2406.3429489999999</c:v>
                      </c:pt>
                      <c:pt idx="2">
                        <c:v>2670.2662780000001</c:v>
                      </c:pt>
                      <c:pt idx="3">
                        <c:v>2793.1964600000001</c:v>
                      </c:pt>
                      <c:pt idx="4">
                        <c:v>2965.368645</c:v>
                      </c:pt>
                      <c:pt idx="5">
                        <c:v>3059.0830139999998</c:v>
                      </c:pt>
                      <c:pt idx="6">
                        <c:v>2927.9204690000001</c:v>
                      </c:pt>
                      <c:pt idx="7">
                        <c:v>2830.937923</c:v>
                      </c:pt>
                      <c:pt idx="8">
                        <c:v>2710.0605810000002</c:v>
                      </c:pt>
                      <c:pt idx="9">
                        <c:v>2636.4930410000002</c:v>
                      </c:pt>
                      <c:pt idx="10">
                        <c:v>2727.7938829999998</c:v>
                      </c:pt>
                      <c:pt idx="11">
                        <c:v>2851.0644349999998</c:v>
                      </c:pt>
                      <c:pt idx="12">
                        <c:v>2813.2858080000001</c:v>
                      </c:pt>
                      <c:pt idx="13">
                        <c:v>2753.655706</c:v>
                      </c:pt>
                      <c:pt idx="14">
                        <c:v>2703.0674979999999</c:v>
                      </c:pt>
                      <c:pt idx="15">
                        <c:v>2682.6816020000001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284F-42D5-B8D2-83A7FFC18550}"/>
                  </c:ext>
                </c:extLst>
              </c15:ser>
            </c15:filteredScatterSeries>
            <c15:filteredScatte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Electricity (use)'!$G$2</c15:sqref>
                        </c15:formulaRef>
                      </c:ext>
                    </c:extLst>
                    <c:strCache>
                      <c:ptCount val="1"/>
                      <c:pt idx="0">
                        <c:v>Trafic stable : écoconception 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Electricity (use)'!$A$11:$A$26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Electricity (use)'!$G$11:$G$26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1725.3148699999999</c:v>
                      </c:pt>
                      <c:pt idx="1">
                        <c:v>2335.7618379999999</c:v>
                      </c:pt>
                      <c:pt idx="2">
                        <c:v>2536.1358289999998</c:v>
                      </c:pt>
                      <c:pt idx="3">
                        <c:v>2615.831835</c:v>
                      </c:pt>
                      <c:pt idx="4">
                        <c:v>2736.678167</c:v>
                      </c:pt>
                      <c:pt idx="5">
                        <c:v>2589.439382</c:v>
                      </c:pt>
                      <c:pt idx="6">
                        <c:v>2445.3691990000002</c:v>
                      </c:pt>
                      <c:pt idx="7">
                        <c:v>2287.353118</c:v>
                      </c:pt>
                      <c:pt idx="8">
                        <c:v>2111.6536780000001</c:v>
                      </c:pt>
                      <c:pt idx="9">
                        <c:v>1952.0497700000001</c:v>
                      </c:pt>
                      <c:pt idx="10">
                        <c:v>1782.3701450000001</c:v>
                      </c:pt>
                      <c:pt idx="11">
                        <c:v>1656.5545979999999</c:v>
                      </c:pt>
                      <c:pt idx="12">
                        <c:v>1555.6022740000001</c:v>
                      </c:pt>
                      <c:pt idx="13">
                        <c:v>1468.4774520000001</c:v>
                      </c:pt>
                      <c:pt idx="14">
                        <c:v>1405.889815</c:v>
                      </c:pt>
                      <c:pt idx="15">
                        <c:v>1347.3589010000001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84F-42D5-B8D2-83A7FFC18550}"/>
                  </c:ext>
                </c:extLst>
              </c15:ser>
            </c15:filteredScatterSeries>
          </c:ext>
        </c:extLst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Emissions embarquées (méthode stock) (ktCO</a:t>
            </a:r>
            <a:r>
              <a:rPr lang="fr-FR" sz="1000" b="0" i="0" baseline="-2500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000">
              <a:solidFill>
                <a:srgbClr val="777777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'2 - Embodied emissions (stock)'!$B$2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'2 -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Embodied emissions (stock)'!$B$11:$B$26</c:f>
              <c:numCache>
                <c:formatCode>General</c:formatCode>
                <c:ptCount val="16"/>
                <c:pt idx="0">
                  <c:v>59.6</c:v>
                </c:pt>
                <c:pt idx="1">
                  <c:v>85.3</c:v>
                </c:pt>
                <c:pt idx="2">
                  <c:v>101.6</c:v>
                </c:pt>
                <c:pt idx="3">
                  <c:v>117.3</c:v>
                </c:pt>
                <c:pt idx="4">
                  <c:v>137.69999999999999</c:v>
                </c:pt>
                <c:pt idx="5">
                  <c:v>151.80000000000001</c:v>
                </c:pt>
                <c:pt idx="6">
                  <c:v>160.6</c:v>
                </c:pt>
                <c:pt idx="7">
                  <c:v>178.9</c:v>
                </c:pt>
                <c:pt idx="8">
                  <c:v>189.3</c:v>
                </c:pt>
                <c:pt idx="9">
                  <c:v>197.9</c:v>
                </c:pt>
                <c:pt idx="10">
                  <c:v>215.3</c:v>
                </c:pt>
                <c:pt idx="11">
                  <c:v>221.5</c:v>
                </c:pt>
                <c:pt idx="12">
                  <c:v>223.4</c:v>
                </c:pt>
                <c:pt idx="13">
                  <c:v>228.1</c:v>
                </c:pt>
                <c:pt idx="14">
                  <c:v>232.4</c:v>
                </c:pt>
                <c:pt idx="15">
                  <c:v>234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E0-42AA-AF24-24C242007DA9}"/>
            </c:ext>
          </c:extLst>
        </c:ser>
        <c:ser>
          <c:idx val="1"/>
          <c:order val="1"/>
          <c:tx>
            <c:strRef>
              <c:f>'2 - Embodied emissions (stock)'!$E$2</c:f>
              <c:strCache>
                <c:ptCount val="1"/>
                <c:pt idx="0">
                  <c:v>Eco-conception systémique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'2 -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Embodied emissions (stock)'!$E$11:$E$26</c:f>
              <c:numCache>
                <c:formatCode>General</c:formatCode>
                <c:ptCount val="16"/>
                <c:pt idx="0">
                  <c:v>49.6</c:v>
                </c:pt>
                <c:pt idx="1">
                  <c:v>65.5</c:v>
                </c:pt>
                <c:pt idx="2">
                  <c:v>72.7</c:v>
                </c:pt>
                <c:pt idx="3">
                  <c:v>79.2</c:v>
                </c:pt>
                <c:pt idx="4">
                  <c:v>89.6</c:v>
                </c:pt>
                <c:pt idx="5">
                  <c:v>90</c:v>
                </c:pt>
                <c:pt idx="6">
                  <c:v>90.6</c:v>
                </c:pt>
                <c:pt idx="7">
                  <c:v>95.6</c:v>
                </c:pt>
                <c:pt idx="8">
                  <c:v>99.9</c:v>
                </c:pt>
                <c:pt idx="9">
                  <c:v>110</c:v>
                </c:pt>
                <c:pt idx="10">
                  <c:v>121.6</c:v>
                </c:pt>
                <c:pt idx="11">
                  <c:v>122</c:v>
                </c:pt>
                <c:pt idx="12">
                  <c:v>122.4</c:v>
                </c:pt>
                <c:pt idx="13">
                  <c:v>132</c:v>
                </c:pt>
                <c:pt idx="14">
                  <c:v>132.4</c:v>
                </c:pt>
                <c:pt idx="15">
                  <c:v>132.80000000000001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1E0-42AA-AF24-24C242007DA9}"/>
            </c:ext>
          </c:extLst>
        </c:ser>
        <c:ser>
          <c:idx val="3"/>
          <c:order val="2"/>
          <c:tx>
            <c:strRef>
              <c:f>'2 - Embodied emissions (stock)'!$C$2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'2 -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Embodied emissions (stock)'!$C$11:$C$26</c:f>
              <c:numCache>
                <c:formatCode>General</c:formatCode>
                <c:ptCount val="16"/>
                <c:pt idx="0">
                  <c:v>59.6</c:v>
                </c:pt>
                <c:pt idx="1">
                  <c:v>85.3</c:v>
                </c:pt>
                <c:pt idx="2">
                  <c:v>101.6</c:v>
                </c:pt>
                <c:pt idx="3">
                  <c:v>117.3</c:v>
                </c:pt>
                <c:pt idx="4">
                  <c:v>136.19999999999999</c:v>
                </c:pt>
                <c:pt idx="5">
                  <c:v>151.80000000000001</c:v>
                </c:pt>
                <c:pt idx="6">
                  <c:v>157</c:v>
                </c:pt>
                <c:pt idx="7">
                  <c:v>162.19999999999999</c:v>
                </c:pt>
                <c:pt idx="8">
                  <c:v>163.4</c:v>
                </c:pt>
                <c:pt idx="9">
                  <c:v>165.1</c:v>
                </c:pt>
                <c:pt idx="10">
                  <c:v>177.4</c:v>
                </c:pt>
                <c:pt idx="11">
                  <c:v>189.4</c:v>
                </c:pt>
                <c:pt idx="12">
                  <c:v>191.3</c:v>
                </c:pt>
                <c:pt idx="13">
                  <c:v>191.3</c:v>
                </c:pt>
                <c:pt idx="14">
                  <c:v>191.9</c:v>
                </c:pt>
                <c:pt idx="15">
                  <c:v>195.1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E0-42AA-AF24-24C242007DA9}"/>
            </c:ext>
          </c:extLst>
        </c:ser>
        <c:ser>
          <c:idx val="2"/>
          <c:order val="3"/>
          <c:tx>
            <c:strRef>
              <c:f>'2 - Embodied emissions (stock)'!$F$2</c:f>
              <c:strCache>
                <c:ptCount val="1"/>
                <c:pt idx="0">
                  <c:v>Eco-conception et sobriété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'2 - Embodied emissions (stock)'!$A$11:$A$26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Embodied emissions (stock)'!$F$11:$F$26</c:f>
              <c:numCache>
                <c:formatCode>General</c:formatCode>
                <c:ptCount val="16"/>
                <c:pt idx="0">
                  <c:v>49.6</c:v>
                </c:pt>
                <c:pt idx="1">
                  <c:v>65.5</c:v>
                </c:pt>
                <c:pt idx="2">
                  <c:v>72.7</c:v>
                </c:pt>
                <c:pt idx="3">
                  <c:v>79.2</c:v>
                </c:pt>
                <c:pt idx="4">
                  <c:v>88.4</c:v>
                </c:pt>
                <c:pt idx="5">
                  <c:v>88.8</c:v>
                </c:pt>
                <c:pt idx="6">
                  <c:v>89.2</c:v>
                </c:pt>
                <c:pt idx="7">
                  <c:v>89.9</c:v>
                </c:pt>
                <c:pt idx="8">
                  <c:v>91.1</c:v>
                </c:pt>
                <c:pt idx="9">
                  <c:v>91.5</c:v>
                </c:pt>
                <c:pt idx="10">
                  <c:v>91.8</c:v>
                </c:pt>
                <c:pt idx="11">
                  <c:v>91.8</c:v>
                </c:pt>
                <c:pt idx="12">
                  <c:v>91.8</c:v>
                </c:pt>
                <c:pt idx="13">
                  <c:v>91.9</c:v>
                </c:pt>
                <c:pt idx="14">
                  <c:v>92</c:v>
                </c:pt>
                <c:pt idx="15">
                  <c:v>96.4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1E0-42AA-AF24-24C242007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>
          <c:ext xmlns:c15="http://schemas.microsoft.com/office/drawing/2012/chart" uri="{02D57815-91ED-43cb-92C2-25804820EDAC}">
            <c15:filteredScatterSeries>
              <c15:ser>
                <c:idx val="13"/>
                <c:order val="4"/>
                <c:tx>
                  <c:strRef>
                    <c:extLst>
                      <c:ext uri="{02D57815-91ED-43cb-92C2-25804820EDAC}">
                        <c15:formulaRef>
                          <c15:sqref>'2 - Embodied emissions (stock)'!$D$2</c15:sqref>
                        </c15:formulaRef>
                      </c:ext>
                    </c:extLst>
                    <c:strCache>
                      <c:ptCount val="1"/>
                      <c:pt idx="0">
                        <c:v>Trafic stable 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'2 - Embodied emissions (stock)'!$A$11:$A$26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'2 - Embodied emissions (stock)'!$D$11:$D$26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59.6</c:v>
                      </c:pt>
                      <c:pt idx="1">
                        <c:v>85.3</c:v>
                      </c:pt>
                      <c:pt idx="2">
                        <c:v>101.6</c:v>
                      </c:pt>
                      <c:pt idx="3">
                        <c:v>117.3</c:v>
                      </c:pt>
                      <c:pt idx="4">
                        <c:v>136.19999999999999</c:v>
                      </c:pt>
                      <c:pt idx="5">
                        <c:v>151.80000000000001</c:v>
                      </c:pt>
                      <c:pt idx="6">
                        <c:v>157</c:v>
                      </c:pt>
                      <c:pt idx="7">
                        <c:v>162.19999999999999</c:v>
                      </c:pt>
                      <c:pt idx="8">
                        <c:v>163.4</c:v>
                      </c:pt>
                      <c:pt idx="9">
                        <c:v>165.1</c:v>
                      </c:pt>
                      <c:pt idx="10">
                        <c:v>173.8</c:v>
                      </c:pt>
                      <c:pt idx="11">
                        <c:v>185.8</c:v>
                      </c:pt>
                      <c:pt idx="12">
                        <c:v>187.7</c:v>
                      </c:pt>
                      <c:pt idx="13">
                        <c:v>187.7</c:v>
                      </c:pt>
                      <c:pt idx="14">
                        <c:v>188.3</c:v>
                      </c:pt>
                      <c:pt idx="15">
                        <c:v>191.5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B1E0-42AA-AF24-24C242007DA9}"/>
                  </c:ext>
                </c:extLst>
              </c15:ser>
            </c15:filteredScatterSeries>
            <c15:filteredScatte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Embodied emissions (stock)'!$G$2</c15:sqref>
                        </c15:formulaRef>
                      </c:ext>
                    </c:extLst>
                    <c:strCache>
                      <c:ptCount val="1"/>
                      <c:pt idx="0">
                        <c:v>Trafic stable : écoconception 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Embodied emissions (stock)'!$A$11:$A$26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Embodied emissions (stock)'!$G$11:$G$26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49.6</c:v>
                      </c:pt>
                      <c:pt idx="1">
                        <c:v>65.5</c:v>
                      </c:pt>
                      <c:pt idx="2">
                        <c:v>72.7</c:v>
                      </c:pt>
                      <c:pt idx="3">
                        <c:v>79.2</c:v>
                      </c:pt>
                      <c:pt idx="4">
                        <c:v>88.4</c:v>
                      </c:pt>
                      <c:pt idx="5">
                        <c:v>88.8</c:v>
                      </c:pt>
                      <c:pt idx="6">
                        <c:v>89.2</c:v>
                      </c:pt>
                      <c:pt idx="7">
                        <c:v>89.6</c:v>
                      </c:pt>
                      <c:pt idx="8">
                        <c:v>89.9</c:v>
                      </c:pt>
                      <c:pt idx="9">
                        <c:v>90.3</c:v>
                      </c:pt>
                      <c:pt idx="10">
                        <c:v>90.6</c:v>
                      </c:pt>
                      <c:pt idx="11">
                        <c:v>90.6</c:v>
                      </c:pt>
                      <c:pt idx="12">
                        <c:v>90.6</c:v>
                      </c:pt>
                      <c:pt idx="13">
                        <c:v>90.6</c:v>
                      </c:pt>
                      <c:pt idx="14">
                        <c:v>90.6</c:v>
                      </c:pt>
                      <c:pt idx="15">
                        <c:v>90.6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1E0-42AA-AF24-24C242007DA9}"/>
                  </c:ext>
                </c:extLst>
              </c15:ser>
            </c15:filteredScatterSeries>
          </c:ext>
        </c:extLst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Emissions embarquées (méthode flux) (ktCO</a:t>
            </a:r>
            <a:r>
              <a:rPr lang="fr-FR" sz="1000" b="0" i="0" baseline="-2500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fr-FR" sz="1000" b="0" i="0" baseline="0">
                <a:solidFill>
                  <a:srgbClr val="777777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e/an)</a:t>
            </a:r>
            <a:endParaRPr lang="fr-FR" sz="1000">
              <a:solidFill>
                <a:srgbClr val="777777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'2 - Embodied emissions (flux)'!$B$2</c:f>
              <c:strCache>
                <c:ptCount val="1"/>
                <c:pt idx="0">
                  <c:v>Cahier des charges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'2 -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Embodied emissions (flux)'!$B$11:$B$26</c:f>
              <c:numCache>
                <c:formatCode>General</c:formatCode>
                <c:ptCount val="16"/>
                <c:pt idx="0">
                  <c:v>168.8</c:v>
                </c:pt>
                <c:pt idx="1">
                  <c:v>256.39999999999998</c:v>
                </c:pt>
                <c:pt idx="2">
                  <c:v>265.89999999999998</c:v>
                </c:pt>
                <c:pt idx="3">
                  <c:v>266.60000000000002</c:v>
                </c:pt>
                <c:pt idx="4">
                  <c:v>275.8</c:v>
                </c:pt>
                <c:pt idx="5">
                  <c:v>241.3</c:v>
                </c:pt>
                <c:pt idx="6">
                  <c:v>230.6</c:v>
                </c:pt>
                <c:pt idx="7">
                  <c:v>249.5</c:v>
                </c:pt>
                <c:pt idx="8">
                  <c:v>227.4</c:v>
                </c:pt>
                <c:pt idx="9">
                  <c:v>226.4</c:v>
                </c:pt>
                <c:pt idx="10">
                  <c:v>258.10000000000002</c:v>
                </c:pt>
                <c:pt idx="11">
                  <c:v>242</c:v>
                </c:pt>
                <c:pt idx="12">
                  <c:v>210.1</c:v>
                </c:pt>
                <c:pt idx="13">
                  <c:v>209.7</c:v>
                </c:pt>
                <c:pt idx="14">
                  <c:v>214.6</c:v>
                </c:pt>
                <c:pt idx="15">
                  <c:v>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FF-4154-B20D-D9FAC611684B}"/>
            </c:ext>
          </c:extLst>
        </c:ser>
        <c:ser>
          <c:idx val="1"/>
          <c:order val="1"/>
          <c:tx>
            <c:strRef>
              <c:f>'2 - Embodied emissions (flux)'!$E$2</c:f>
              <c:strCache>
                <c:ptCount val="1"/>
                <c:pt idx="0">
                  <c:v>Eco-conception systémique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'2 -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Embodied emissions (flux)'!$E$11:$E$26</c:f>
              <c:numCache>
                <c:formatCode>General</c:formatCode>
                <c:ptCount val="16"/>
                <c:pt idx="0">
                  <c:v>129.69999999999999</c:v>
                </c:pt>
                <c:pt idx="1">
                  <c:v>163</c:v>
                </c:pt>
                <c:pt idx="2">
                  <c:v>139.19999999999999</c:v>
                </c:pt>
                <c:pt idx="3">
                  <c:v>133.4</c:v>
                </c:pt>
                <c:pt idx="4">
                  <c:v>131.69999999999999</c:v>
                </c:pt>
                <c:pt idx="5">
                  <c:v>86.6</c:v>
                </c:pt>
                <c:pt idx="6">
                  <c:v>74.400000000000006</c:v>
                </c:pt>
                <c:pt idx="7">
                  <c:v>107.3</c:v>
                </c:pt>
                <c:pt idx="8">
                  <c:v>145.6</c:v>
                </c:pt>
                <c:pt idx="9">
                  <c:v>186.9</c:v>
                </c:pt>
                <c:pt idx="10">
                  <c:v>177.7</c:v>
                </c:pt>
                <c:pt idx="11">
                  <c:v>121.6</c:v>
                </c:pt>
                <c:pt idx="12">
                  <c:v>115.5</c:v>
                </c:pt>
                <c:pt idx="13">
                  <c:v>138</c:v>
                </c:pt>
                <c:pt idx="14">
                  <c:v>121.4</c:v>
                </c:pt>
                <c:pt idx="15">
                  <c:v>111.3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6FF-4154-B20D-D9FAC611684B}"/>
            </c:ext>
          </c:extLst>
        </c:ser>
        <c:ser>
          <c:idx val="3"/>
          <c:order val="2"/>
          <c:tx>
            <c:strRef>
              <c:f>'2 - Embodied emissions (flux)'!$C$2</c:f>
              <c:strCache>
                <c:ptCount val="1"/>
                <c:pt idx="0">
                  <c:v>Usages : croissance maîtrisée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'2 -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Embodied emissions (flux)'!$C$11:$C$26</c:f>
              <c:numCache>
                <c:formatCode>General</c:formatCode>
                <c:ptCount val="16"/>
                <c:pt idx="0">
                  <c:v>168.8</c:v>
                </c:pt>
                <c:pt idx="1">
                  <c:v>256.39999999999998</c:v>
                </c:pt>
                <c:pt idx="2">
                  <c:v>265.89999999999998</c:v>
                </c:pt>
                <c:pt idx="3">
                  <c:v>264</c:v>
                </c:pt>
                <c:pt idx="4">
                  <c:v>273.2</c:v>
                </c:pt>
                <c:pt idx="5">
                  <c:v>237.4</c:v>
                </c:pt>
                <c:pt idx="6">
                  <c:v>192.6</c:v>
                </c:pt>
                <c:pt idx="7">
                  <c:v>171.2</c:v>
                </c:pt>
                <c:pt idx="8">
                  <c:v>153.4</c:v>
                </c:pt>
                <c:pt idx="9">
                  <c:v>173.3</c:v>
                </c:pt>
                <c:pt idx="10">
                  <c:v>226.4</c:v>
                </c:pt>
                <c:pt idx="11">
                  <c:v>230.3</c:v>
                </c:pt>
                <c:pt idx="12">
                  <c:v>183.7</c:v>
                </c:pt>
                <c:pt idx="13">
                  <c:v>155.19999999999999</c:v>
                </c:pt>
                <c:pt idx="14">
                  <c:v>165.6</c:v>
                </c:pt>
                <c:pt idx="15">
                  <c:v>187.5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FF-4154-B20D-D9FAC611684B}"/>
            </c:ext>
          </c:extLst>
        </c:ser>
        <c:ser>
          <c:idx val="2"/>
          <c:order val="3"/>
          <c:tx>
            <c:strRef>
              <c:f>'2 - Embodied emissions (flux)'!$F$2</c:f>
              <c:strCache>
                <c:ptCount val="1"/>
                <c:pt idx="0">
                  <c:v>Eco-conception et sobriété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'2 - Embodied emissions (flux)'!$A$11:$A$26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'2 - Embodied emissions (flux)'!$F$11:$F$26</c:f>
              <c:numCache>
                <c:formatCode>General</c:formatCode>
                <c:ptCount val="16"/>
                <c:pt idx="0">
                  <c:v>129.69999999999999</c:v>
                </c:pt>
                <c:pt idx="1">
                  <c:v>163</c:v>
                </c:pt>
                <c:pt idx="2">
                  <c:v>139.19999999999999</c:v>
                </c:pt>
                <c:pt idx="3">
                  <c:v>130.80000000000001</c:v>
                </c:pt>
                <c:pt idx="4">
                  <c:v>126.4</c:v>
                </c:pt>
                <c:pt idx="5">
                  <c:v>83.3</c:v>
                </c:pt>
                <c:pt idx="6">
                  <c:v>63.2</c:v>
                </c:pt>
                <c:pt idx="7">
                  <c:v>78.599999999999994</c:v>
                </c:pt>
                <c:pt idx="8">
                  <c:v>90.8</c:v>
                </c:pt>
                <c:pt idx="9">
                  <c:v>95</c:v>
                </c:pt>
                <c:pt idx="10">
                  <c:v>94.3</c:v>
                </c:pt>
                <c:pt idx="11">
                  <c:v>90.6</c:v>
                </c:pt>
                <c:pt idx="12">
                  <c:v>87.3</c:v>
                </c:pt>
                <c:pt idx="13">
                  <c:v>85.4</c:v>
                </c:pt>
                <c:pt idx="14">
                  <c:v>94.3</c:v>
                </c:pt>
                <c:pt idx="15">
                  <c:v>105.7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6FF-4154-B20D-D9FAC6116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96079"/>
        <c:axId val="502999407"/>
        <c:extLst>
          <c:ext xmlns:c15="http://schemas.microsoft.com/office/drawing/2012/chart" uri="{02D57815-91ED-43cb-92C2-25804820EDAC}">
            <c15:filteredScatterSeries>
              <c15:ser>
                <c:idx val="13"/>
                <c:order val="4"/>
                <c:tx>
                  <c:strRef>
                    <c:extLst>
                      <c:ext uri="{02D57815-91ED-43cb-92C2-25804820EDAC}">
                        <c15:formulaRef>
                          <c15:sqref>'2 - Embodied emissions (flux)'!$D$2</c15:sqref>
                        </c15:formulaRef>
                      </c:ext>
                    </c:extLst>
                    <c:strCache>
                      <c:ptCount val="1"/>
                      <c:pt idx="0">
                        <c:v>Trafic stable 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'2 - Embodied emissions (flux)'!$A$11:$A$26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'2 - Embodied emissions (flux)'!$D$11:$D$26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168.8</c:v>
                      </c:pt>
                      <c:pt idx="1">
                        <c:v>256.39999999999998</c:v>
                      </c:pt>
                      <c:pt idx="2">
                        <c:v>265.89999999999998</c:v>
                      </c:pt>
                      <c:pt idx="3">
                        <c:v>264</c:v>
                      </c:pt>
                      <c:pt idx="4">
                        <c:v>273.2</c:v>
                      </c:pt>
                      <c:pt idx="5">
                        <c:v>237.4</c:v>
                      </c:pt>
                      <c:pt idx="6">
                        <c:v>192.6</c:v>
                      </c:pt>
                      <c:pt idx="7">
                        <c:v>171.2</c:v>
                      </c:pt>
                      <c:pt idx="8">
                        <c:v>153.4</c:v>
                      </c:pt>
                      <c:pt idx="9">
                        <c:v>166.7</c:v>
                      </c:pt>
                      <c:pt idx="10">
                        <c:v>213.2</c:v>
                      </c:pt>
                      <c:pt idx="11">
                        <c:v>223.7</c:v>
                      </c:pt>
                      <c:pt idx="12">
                        <c:v>183.7</c:v>
                      </c:pt>
                      <c:pt idx="13">
                        <c:v>155.19999999999999</c:v>
                      </c:pt>
                      <c:pt idx="14">
                        <c:v>164.3</c:v>
                      </c:pt>
                      <c:pt idx="15">
                        <c:v>183.4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B6FF-4154-B20D-D9FAC611684B}"/>
                  </c:ext>
                </c:extLst>
              </c15:ser>
            </c15:filteredScatterSeries>
            <c15:filteredScatte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Embodied emissions (flux)'!$G$2</c15:sqref>
                        </c15:formulaRef>
                      </c:ext>
                    </c:extLst>
                    <c:strCache>
                      <c:ptCount val="1"/>
                      <c:pt idx="0">
                        <c:v>Trafic stable : écoconception 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Embodied emissions (flux)'!$A$11:$A$26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'2 - Embodied emissions (flux)'!$G$11:$G$26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129.69999999999999</c:v>
                      </c:pt>
                      <c:pt idx="1">
                        <c:v>163</c:v>
                      </c:pt>
                      <c:pt idx="2">
                        <c:v>139.19999999999999</c:v>
                      </c:pt>
                      <c:pt idx="3">
                        <c:v>130.80000000000001</c:v>
                      </c:pt>
                      <c:pt idx="4">
                        <c:v>126.4</c:v>
                      </c:pt>
                      <c:pt idx="5">
                        <c:v>83.3</c:v>
                      </c:pt>
                      <c:pt idx="6">
                        <c:v>62.5</c:v>
                      </c:pt>
                      <c:pt idx="7">
                        <c:v>75.2</c:v>
                      </c:pt>
                      <c:pt idx="8">
                        <c:v>86.3</c:v>
                      </c:pt>
                      <c:pt idx="9">
                        <c:v>93.2</c:v>
                      </c:pt>
                      <c:pt idx="10">
                        <c:v>94.3</c:v>
                      </c:pt>
                      <c:pt idx="11">
                        <c:v>90.6</c:v>
                      </c:pt>
                      <c:pt idx="12">
                        <c:v>86.9</c:v>
                      </c:pt>
                      <c:pt idx="13">
                        <c:v>84.1</c:v>
                      </c:pt>
                      <c:pt idx="14">
                        <c:v>82.1</c:v>
                      </c:pt>
                      <c:pt idx="15">
                        <c:v>83.4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6FF-4154-B20D-D9FAC611684B}"/>
                  </c:ext>
                </c:extLst>
              </c15:ser>
            </c15:filteredScatterSeries>
          </c:ext>
        </c:extLst>
      </c:scatterChart>
      <c:valAx>
        <c:axId val="502996079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9407"/>
        <c:crosses val="autoZero"/>
        <c:crossBetween val="midCat"/>
      </c:valAx>
      <c:valAx>
        <c:axId val="50299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996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77777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562428</xdr:colOff>
      <xdr:row>1</xdr:row>
      <xdr:rowOff>34470</xdr:rowOff>
    </xdr:from>
    <xdr:to>
      <xdr:col>47</xdr:col>
      <xdr:colOff>901700</xdr:colOff>
      <xdr:row>18</xdr:row>
      <xdr:rowOff>55336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A87AE6C-9840-4A35-B5F5-FEBAD0D78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985156</xdr:colOff>
      <xdr:row>1</xdr:row>
      <xdr:rowOff>32656</xdr:rowOff>
    </xdr:from>
    <xdr:to>
      <xdr:col>55</xdr:col>
      <xdr:colOff>270329</xdr:colOff>
      <xdr:row>18</xdr:row>
      <xdr:rowOff>53522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9F0A8D3-3670-4797-8145-22155D88C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13</xdr:col>
      <xdr:colOff>605668</xdr:colOff>
      <xdr:row>34</xdr:row>
      <xdr:rowOff>105228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C5CD407-9B5E-40D9-A2E6-D8819D24E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</xdr:row>
      <xdr:rowOff>36286</xdr:rowOff>
    </xdr:from>
    <xdr:to>
      <xdr:col>14</xdr:col>
      <xdr:colOff>148167</xdr:colOff>
      <xdr:row>25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96A2C88-0855-47B1-94B1-F0050EFFD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</xdr:row>
      <xdr:rowOff>36286</xdr:rowOff>
    </xdr:from>
    <xdr:to>
      <xdr:col>14</xdr:col>
      <xdr:colOff>148167</xdr:colOff>
      <xdr:row>25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EC6E11B-7BE8-4461-85B3-16089700A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</xdr:row>
      <xdr:rowOff>36286</xdr:rowOff>
    </xdr:from>
    <xdr:to>
      <xdr:col>14</xdr:col>
      <xdr:colOff>148167</xdr:colOff>
      <xdr:row>25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9D21B92-CF4A-49C5-96C2-7ED633DF1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276983</xdr:colOff>
      <xdr:row>3</xdr:row>
      <xdr:rowOff>89506</xdr:rowOff>
    </xdr:from>
    <xdr:to>
      <xdr:col>13</xdr:col>
      <xdr:colOff>28349</xdr:colOff>
      <xdr:row>22</xdr:row>
      <xdr:rowOff>151340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7E2D07-D436-474E-A662-E1D91548E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</xdr:row>
      <xdr:rowOff>36286</xdr:rowOff>
    </xdr:from>
    <xdr:to>
      <xdr:col>14</xdr:col>
      <xdr:colOff>148167</xdr:colOff>
      <xdr:row>25</xdr:row>
      <xdr:rowOff>127000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788768D-7510-4696-8958-834420E58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</xdr:row>
      <xdr:rowOff>36286</xdr:rowOff>
    </xdr:from>
    <xdr:to>
      <xdr:col>14</xdr:col>
      <xdr:colOff>148167</xdr:colOff>
      <xdr:row>25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327718D-B0B2-4089-B7CE-62D2BC455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</xdr:row>
      <xdr:rowOff>36286</xdr:rowOff>
    </xdr:from>
    <xdr:to>
      <xdr:col>14</xdr:col>
      <xdr:colOff>148167</xdr:colOff>
      <xdr:row>25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7F089C6-7358-487A-855A-21EA2F24C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530982</xdr:colOff>
      <xdr:row>4</xdr:row>
      <xdr:rowOff>119743</xdr:rowOff>
    </xdr:from>
    <xdr:to>
      <xdr:col>9</xdr:col>
      <xdr:colOff>589265</xdr:colOff>
      <xdr:row>24</xdr:row>
      <xdr:rowOff>149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1C68C76-C1B7-49D4-9848-7FEFF58D4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148167</xdr:colOff>
      <xdr:row>1</xdr:row>
      <xdr:rowOff>173868</xdr:rowOff>
    </xdr:from>
    <xdr:to>
      <xdr:col>23</xdr:col>
      <xdr:colOff>755367</xdr:colOff>
      <xdr:row>31</xdr:row>
      <xdr:rowOff>24904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160AFB9-C33B-49BA-9ECB-CDB868473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127001</xdr:colOff>
      <xdr:row>1</xdr:row>
      <xdr:rowOff>25702</xdr:rowOff>
    </xdr:from>
    <xdr:to>
      <xdr:col>19</xdr:col>
      <xdr:colOff>232834</xdr:colOff>
      <xdr:row>25</xdr:row>
      <xdr:rowOff>116417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0256EB6-6BFA-417C-96E7-44835DE97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137584</xdr:colOff>
      <xdr:row>1</xdr:row>
      <xdr:rowOff>131536</xdr:rowOff>
    </xdr:from>
    <xdr:to>
      <xdr:col>18</xdr:col>
      <xdr:colOff>243417</xdr:colOff>
      <xdr:row>26</xdr:row>
      <xdr:rowOff>42334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B5B5AE3-1CE4-4538-BD34-F398AA463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254757</xdr:colOff>
      <xdr:row>14</xdr:row>
      <xdr:rowOff>18597</xdr:rowOff>
    </xdr:from>
    <xdr:to>
      <xdr:col>30</xdr:col>
      <xdr:colOff>98425</xdr:colOff>
      <xdr:row>43</xdr:row>
      <xdr:rowOff>111125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571BCFA-46FA-4AD7-B0AD-DA7C40D7F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TSP 2021">
      <a:dk1>
        <a:srgbClr val="00005A"/>
      </a:dk1>
      <a:lt1>
        <a:srgbClr val="00008E"/>
      </a:lt1>
      <a:dk2>
        <a:srgbClr val="0028DC"/>
      </a:dk2>
      <a:lt2>
        <a:srgbClr val="0072FF"/>
      </a:lt2>
      <a:accent1>
        <a:srgbClr val="00CAFE"/>
      </a:accent1>
      <a:accent2>
        <a:srgbClr val="B0EBFF"/>
      </a:accent2>
      <a:accent3>
        <a:srgbClr val="FFF1B7"/>
      </a:accent3>
      <a:accent4>
        <a:srgbClr val="FFDC23"/>
      </a:accent4>
      <a:accent5>
        <a:srgbClr val="FAB758"/>
      </a:accent5>
      <a:accent6>
        <a:srgbClr val="FF8200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ea.org/data-and-statistics/data-product/emissions-factors-202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5CB6-6750-4424-BA0C-E2C2E59E10FF}">
  <dimension ref="B2:G28"/>
  <sheetViews>
    <sheetView zoomScale="70" zoomScaleNormal="70" workbookViewId="0">
      <selection activeCell="B2" sqref="B2:E2"/>
    </sheetView>
  </sheetViews>
  <sheetFormatPr baseColWidth="10" defaultRowHeight="14.5" x14ac:dyDescent="0.35"/>
  <cols>
    <col min="1" max="1" width="4.1796875" customWidth="1"/>
    <col min="2" max="2" width="32.90625" customWidth="1"/>
    <col min="3" max="3" width="28.6328125" customWidth="1"/>
    <col min="4" max="4" width="31.90625" customWidth="1"/>
    <col min="5" max="5" width="38.08984375" customWidth="1"/>
  </cols>
  <sheetData>
    <row r="2" spans="2:7" ht="200.5" customHeight="1" x14ac:dyDescent="0.35">
      <c r="B2" s="141" t="s">
        <v>81</v>
      </c>
      <c r="C2" s="142"/>
      <c r="D2" s="142"/>
      <c r="E2" s="143"/>
    </row>
    <row r="4" spans="2:7" ht="28" customHeight="1" x14ac:dyDescent="0.35">
      <c r="C4" s="69" t="s">
        <v>31</v>
      </c>
      <c r="D4" s="70" t="s">
        <v>32</v>
      </c>
      <c r="E4" s="71" t="s">
        <v>33</v>
      </c>
      <c r="G4" s="74"/>
    </row>
    <row r="5" spans="2:7" x14ac:dyDescent="0.35">
      <c r="B5" s="144" t="s">
        <v>34</v>
      </c>
      <c r="C5" s="145"/>
      <c r="D5" s="145"/>
      <c r="E5" s="146"/>
      <c r="G5" s="74"/>
    </row>
    <row r="6" spans="2:7" x14ac:dyDescent="0.35">
      <c r="B6" s="3" t="s">
        <v>91</v>
      </c>
      <c r="C6" s="60" t="s">
        <v>26</v>
      </c>
      <c r="D6" s="60" t="s">
        <v>35</v>
      </c>
      <c r="E6" s="61" t="s">
        <v>26</v>
      </c>
    </row>
    <row r="7" spans="2:7" x14ac:dyDescent="0.35">
      <c r="B7" s="3" t="s">
        <v>93</v>
      </c>
      <c r="C7" s="62" t="s">
        <v>26</v>
      </c>
      <c r="D7" s="62" t="s">
        <v>35</v>
      </c>
      <c r="E7" s="63" t="s">
        <v>26</v>
      </c>
    </row>
    <row r="8" spans="2:7" x14ac:dyDescent="0.35">
      <c r="B8" s="3" t="s">
        <v>92</v>
      </c>
      <c r="C8" s="64" t="s">
        <v>26</v>
      </c>
      <c r="D8" s="65"/>
      <c r="E8" s="66" t="s">
        <v>26</v>
      </c>
    </row>
    <row r="9" spans="2:7" x14ac:dyDescent="0.35">
      <c r="B9" s="58" t="s">
        <v>54</v>
      </c>
      <c r="C9" s="60"/>
      <c r="D9" s="60"/>
      <c r="E9" s="67" t="s">
        <v>26</v>
      </c>
    </row>
    <row r="10" spans="2:7" x14ac:dyDescent="0.35">
      <c r="B10" s="58" t="s">
        <v>95</v>
      </c>
      <c r="C10" s="65"/>
      <c r="D10" s="65" t="s">
        <v>36</v>
      </c>
      <c r="E10" s="68"/>
    </row>
    <row r="11" spans="2:7" x14ac:dyDescent="0.35">
      <c r="B11" s="144" t="s">
        <v>37</v>
      </c>
      <c r="C11" s="145"/>
      <c r="D11" s="145"/>
      <c r="E11" s="145"/>
    </row>
    <row r="12" spans="2:7" x14ac:dyDescent="0.35">
      <c r="C12" s="17" t="str">
        <f>B6</f>
        <v>Usages : croissance maîtrisée</v>
      </c>
      <c r="D12" s="50" t="str">
        <f>B7</f>
        <v>Cahier des charges</v>
      </c>
      <c r="E12" s="5" t="str">
        <f>B6</f>
        <v>Usages : croissance maîtrisée</v>
      </c>
    </row>
    <row r="13" spans="2:7" x14ac:dyDescent="0.35">
      <c r="C13" s="8" t="str">
        <f>B7</f>
        <v>Cahier des charges</v>
      </c>
      <c r="D13" s="59" t="str">
        <f>B6</f>
        <v>Usages : croissance maîtrisée</v>
      </c>
      <c r="E13" s="7" t="str">
        <f>B7</f>
        <v>Cahier des charges</v>
      </c>
    </row>
    <row r="14" spans="2:7" x14ac:dyDescent="0.35">
      <c r="C14" s="9" t="str">
        <f>B8</f>
        <v>Usages : exponentiel</v>
      </c>
      <c r="D14" s="59" t="str">
        <f>B10</f>
        <v xml:space="preserve">Trafic stable </v>
      </c>
      <c r="E14" s="7" t="str">
        <f>B8</f>
        <v>Usages : exponentiel</v>
      </c>
    </row>
    <row r="15" spans="2:7" x14ac:dyDescent="0.35">
      <c r="D15" s="140" t="s">
        <v>100</v>
      </c>
      <c r="E15" s="11" t="str">
        <f>B9</f>
        <v>Méta-métavers (Gartner, Ericsson)</v>
      </c>
    </row>
    <row r="16" spans="2:7" x14ac:dyDescent="0.35">
      <c r="D16" s="134" t="s">
        <v>96</v>
      </c>
    </row>
    <row r="17" spans="2:5" x14ac:dyDescent="0.35">
      <c r="D17" s="135" t="s">
        <v>94</v>
      </c>
    </row>
    <row r="19" spans="2:5" x14ac:dyDescent="0.35">
      <c r="B19" s="125" t="s">
        <v>86</v>
      </c>
      <c r="C19" s="4"/>
      <c r="D19" s="4"/>
      <c r="E19" s="5"/>
    </row>
    <row r="20" spans="2:5" x14ac:dyDescent="0.35">
      <c r="B20" s="8" t="s">
        <v>89</v>
      </c>
      <c r="C20" s="6"/>
      <c r="D20" s="6"/>
      <c r="E20" s="7"/>
    </row>
    <row r="21" spans="2:5" x14ac:dyDescent="0.35">
      <c r="B21" s="9"/>
      <c r="C21" s="10"/>
      <c r="D21" s="10"/>
      <c r="E21" s="11"/>
    </row>
    <row r="23" spans="2:5" x14ac:dyDescent="0.35">
      <c r="B23" s="125" t="s">
        <v>87</v>
      </c>
      <c r="C23" s="4"/>
      <c r="D23" s="4"/>
      <c r="E23" s="5"/>
    </row>
    <row r="24" spans="2:5" x14ac:dyDescent="0.35">
      <c r="B24" s="8" t="s">
        <v>82</v>
      </c>
      <c r="C24" s="6"/>
      <c r="D24" s="6"/>
      <c r="E24" s="7"/>
    </row>
    <row r="25" spans="2:5" x14ac:dyDescent="0.35">
      <c r="B25" s="8" t="s">
        <v>83</v>
      </c>
      <c r="C25" s="6"/>
      <c r="D25" s="6"/>
      <c r="E25" s="7"/>
    </row>
    <row r="26" spans="2:5" x14ac:dyDescent="0.35">
      <c r="B26" s="129" t="s">
        <v>88</v>
      </c>
      <c r="C26" s="6"/>
      <c r="D26" s="6"/>
      <c r="E26" s="7"/>
    </row>
    <row r="27" spans="2:5" x14ac:dyDescent="0.35">
      <c r="B27" s="8" t="s">
        <v>84</v>
      </c>
      <c r="C27" s="6"/>
      <c r="D27" s="6"/>
      <c r="E27" s="7"/>
    </row>
    <row r="28" spans="2:5" x14ac:dyDescent="0.35">
      <c r="B28" s="128" t="s">
        <v>85</v>
      </c>
      <c r="C28" s="10"/>
      <c r="D28" s="10"/>
      <c r="E28" s="11"/>
    </row>
  </sheetData>
  <mergeCells count="3">
    <mergeCell ref="B2:E2"/>
    <mergeCell ref="B5:E5"/>
    <mergeCell ref="B11:E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610F-D3F6-4AFE-911C-18D5D7A82A12}">
  <sheetPr>
    <tabColor theme="4"/>
  </sheetPr>
  <dimension ref="A1:U55"/>
  <sheetViews>
    <sheetView topLeftCell="K11" zoomScale="55" zoomScaleNormal="55" workbookViewId="0">
      <selection activeCell="AF32" sqref="AF32"/>
    </sheetView>
  </sheetViews>
  <sheetFormatPr baseColWidth="10" defaultRowHeight="14.5" x14ac:dyDescent="0.35"/>
  <cols>
    <col min="2" max="2" width="21.26953125" customWidth="1"/>
    <col min="4" max="4" width="18.1796875" customWidth="1"/>
    <col min="5" max="5" width="18.08984375" customWidth="1"/>
    <col min="6" max="6" width="18.36328125" customWidth="1"/>
    <col min="7" max="7" width="15.54296875" customWidth="1"/>
    <col min="9" max="9" width="12.08984375" bestFit="1" customWidth="1"/>
    <col min="10" max="10" width="20.08984375" bestFit="1" customWidth="1"/>
    <col min="11" max="11" width="22.453125" bestFit="1" customWidth="1"/>
    <col min="12" max="12" width="13.7265625" bestFit="1" customWidth="1"/>
    <col min="14" max="14" width="11.81640625" bestFit="1" customWidth="1"/>
    <col min="15" max="15" width="19" customWidth="1"/>
    <col min="16" max="16" width="19.08984375" customWidth="1"/>
    <col min="17" max="17" width="13.7265625" bestFit="1" customWidth="1"/>
  </cols>
  <sheetData>
    <row r="1" spans="1:21" x14ac:dyDescent="0.35">
      <c r="D1" s="150" t="str">
        <f>'Scenario and traffic names'!D12</f>
        <v>Cahier des charges</v>
      </c>
      <c r="E1" s="151"/>
      <c r="F1" s="151"/>
      <c r="G1" s="148"/>
      <c r="I1" s="150" t="str">
        <f>'Scenario and traffic names'!D13</f>
        <v>Usages : croissance maîtrisée</v>
      </c>
      <c r="J1" s="151"/>
      <c r="K1" s="151"/>
      <c r="L1" s="148"/>
      <c r="N1" s="149" t="str">
        <f>'Scenario and traffic names'!D14</f>
        <v xml:space="preserve">Trafic stable </v>
      </c>
      <c r="O1" s="149"/>
      <c r="P1" s="149"/>
      <c r="Q1" s="149"/>
      <c r="T1" s="137" t="s">
        <v>98</v>
      </c>
    </row>
    <row r="2" spans="1:21" s="14" customFormat="1" ht="45" customHeight="1" x14ac:dyDescent="0.35">
      <c r="B2" s="24" t="s">
        <v>1</v>
      </c>
      <c r="D2" s="24" t="s">
        <v>0</v>
      </c>
      <c r="E2" s="24" t="s">
        <v>2</v>
      </c>
      <c r="F2" s="24" t="s">
        <v>3</v>
      </c>
      <c r="G2" s="24" t="s">
        <v>4</v>
      </c>
      <c r="I2" s="24" t="s">
        <v>0</v>
      </c>
      <c r="J2" s="24" t="s">
        <v>2</v>
      </c>
      <c r="K2" s="24" t="s">
        <v>3</v>
      </c>
      <c r="L2" s="24" t="s">
        <v>4</v>
      </c>
      <c r="N2" s="24" t="s">
        <v>0</v>
      </c>
      <c r="O2" s="24" t="s">
        <v>2</v>
      </c>
      <c r="P2" s="24" t="s">
        <v>3</v>
      </c>
      <c r="Q2" s="15" t="s">
        <v>4</v>
      </c>
      <c r="T2" s="138" t="s">
        <v>99</v>
      </c>
      <c r="U2" s="138" t="s">
        <v>96</v>
      </c>
    </row>
    <row r="3" spans="1:21" x14ac:dyDescent="0.35">
      <c r="A3" s="17">
        <v>2012</v>
      </c>
      <c r="B3" s="25">
        <f>FE!C3/1000</f>
        <v>0.08</v>
      </c>
      <c r="C3" s="16" t="s">
        <v>14</v>
      </c>
      <c r="D3" s="28">
        <f>'2 - Electricity (use)'!B3</f>
        <v>12.729028</v>
      </c>
      <c r="E3" s="29">
        <f>'2 - Embodied emissions (stock)'!B3</f>
        <v>0.5</v>
      </c>
      <c r="F3" s="29">
        <f>D3*$B3</f>
        <v>1.01832224</v>
      </c>
      <c r="G3" s="30">
        <f>E3+F3</f>
        <v>1.51832224</v>
      </c>
      <c r="H3" s="1"/>
      <c r="I3" s="28">
        <f>'2 - Electricity (use)'!C3</f>
        <v>12.729028</v>
      </c>
      <c r="J3" s="29">
        <f>'2 - Embodied emissions (stock)'!C3</f>
        <v>0.5</v>
      </c>
      <c r="K3" s="29">
        <f>I3*$B3</f>
        <v>1.01832224</v>
      </c>
      <c r="L3" s="30">
        <f>J3+K3</f>
        <v>1.51832224</v>
      </c>
      <c r="M3" s="1"/>
      <c r="N3" s="28">
        <f>'2 - Electricity (use)'!D3</f>
        <v>12.729028</v>
      </c>
      <c r="O3" s="29">
        <f>'2 - Embodied emissions (stock)'!C3</f>
        <v>0.5</v>
      </c>
      <c r="P3" s="30">
        <f>N3*$B3</f>
        <v>1.01832224</v>
      </c>
      <c r="Q3" s="30">
        <f>O3+P3</f>
        <v>1.51832224</v>
      </c>
      <c r="T3">
        <v>1.4183222400000002</v>
      </c>
      <c r="U3">
        <v>1.4183222400000002</v>
      </c>
    </row>
    <row r="4" spans="1:21" x14ac:dyDescent="0.35">
      <c r="A4" s="8">
        <v>2013</v>
      </c>
      <c r="B4" s="26">
        <f t="shared" ref="B4:B10" si="0">$B$3+$B$28*(A4-$A$3)</f>
        <v>7.7499999999999999E-2</v>
      </c>
      <c r="D4" s="31">
        <f>'2 - Electricity (use)'!B4</f>
        <v>75.858078000000006</v>
      </c>
      <c r="E4" s="32">
        <f>'2 - Embodied emissions (stock)'!B4</f>
        <v>2.5</v>
      </c>
      <c r="F4" s="32">
        <f t="shared" ref="F4:F26" si="1">D4*$B4</f>
        <v>5.8790010450000008</v>
      </c>
      <c r="G4" s="33">
        <f t="shared" ref="G4:G26" si="2">E4+F4</f>
        <v>8.3790010450000008</v>
      </c>
      <c r="H4" s="1"/>
      <c r="I4" s="31">
        <f>'2 - Electricity (use)'!C4</f>
        <v>75.858078000000006</v>
      </c>
      <c r="J4" s="32">
        <f>'2 - Embodied emissions (stock)'!C4</f>
        <v>2.5</v>
      </c>
      <c r="K4" s="32">
        <f t="shared" ref="K4:K26" si="3">I4*$B4</f>
        <v>5.8790010450000008</v>
      </c>
      <c r="L4" s="33">
        <f t="shared" ref="L4:L26" si="4">J4+K4</f>
        <v>8.3790010450000008</v>
      </c>
      <c r="M4" s="1"/>
      <c r="N4" s="31">
        <f>'2 - Electricity (use)'!D4</f>
        <v>75.858078000000006</v>
      </c>
      <c r="O4" s="32">
        <f>'2 - Embodied emissions (stock)'!C4</f>
        <v>2.5</v>
      </c>
      <c r="P4" s="33">
        <f t="shared" ref="P4:P26" si="5">N4*$B4</f>
        <v>5.8790010450000008</v>
      </c>
      <c r="Q4" s="33">
        <f t="shared" ref="Q4:Q26" si="6">O4+P4</f>
        <v>8.3790010450000008</v>
      </c>
      <c r="T4">
        <v>7.6329567249999997</v>
      </c>
      <c r="U4">
        <v>7.6329567249999997</v>
      </c>
    </row>
    <row r="5" spans="1:21" x14ac:dyDescent="0.35">
      <c r="A5" s="8">
        <v>2014</v>
      </c>
      <c r="B5" s="26">
        <f t="shared" si="0"/>
        <v>7.4999999999999997E-2</v>
      </c>
      <c r="D5" s="31">
        <f>'2 - Electricity (use)'!B5</f>
        <v>195.707604</v>
      </c>
      <c r="E5" s="32">
        <f>'2 - Embodied emissions (stock)'!B5</f>
        <v>6.9</v>
      </c>
      <c r="F5" s="32">
        <f t="shared" si="1"/>
        <v>14.6780703</v>
      </c>
      <c r="G5" s="33">
        <f t="shared" si="2"/>
        <v>21.5780703</v>
      </c>
      <c r="H5" s="1"/>
      <c r="I5" s="31">
        <f>'2 - Electricity (use)'!C5</f>
        <v>195.707604</v>
      </c>
      <c r="J5" s="32">
        <f>'2 - Embodied emissions (stock)'!C5</f>
        <v>6.9</v>
      </c>
      <c r="K5" s="32">
        <f t="shared" si="3"/>
        <v>14.6780703</v>
      </c>
      <c r="L5" s="33">
        <f t="shared" si="4"/>
        <v>21.5780703</v>
      </c>
      <c r="M5" s="1"/>
      <c r="N5" s="31">
        <f>'2 - Electricity (use)'!D5</f>
        <v>195.707604</v>
      </c>
      <c r="O5" s="32">
        <f>'2 - Embodied emissions (stock)'!C5</f>
        <v>6.9</v>
      </c>
      <c r="P5" s="33">
        <f t="shared" si="5"/>
        <v>14.6780703</v>
      </c>
      <c r="Q5" s="33">
        <f t="shared" si="6"/>
        <v>21.5780703</v>
      </c>
      <c r="T5">
        <v>19.583674125000002</v>
      </c>
      <c r="U5">
        <v>19.583674125000002</v>
      </c>
    </row>
    <row r="6" spans="1:21" x14ac:dyDescent="0.35">
      <c r="A6" s="8">
        <v>2015</v>
      </c>
      <c r="B6" s="26">
        <f t="shared" si="0"/>
        <v>7.2499999999999995E-2</v>
      </c>
      <c r="D6" s="31">
        <f>'2 - Electricity (use)'!B6</f>
        <v>376.38400000000001</v>
      </c>
      <c r="E6" s="32">
        <f>'2 - Embodied emissions (stock)'!B6</f>
        <v>10.9</v>
      </c>
      <c r="F6" s="32">
        <f t="shared" si="1"/>
        <v>27.287839999999999</v>
      </c>
      <c r="G6" s="33">
        <f t="shared" si="2"/>
        <v>38.187840000000001</v>
      </c>
      <c r="H6" s="1"/>
      <c r="I6" s="31">
        <f>'2 - Electricity (use)'!C6</f>
        <v>376.38400000000001</v>
      </c>
      <c r="J6" s="32">
        <f>'2 - Embodied emissions (stock)'!C6</f>
        <v>10.9</v>
      </c>
      <c r="K6" s="32">
        <f t="shared" si="3"/>
        <v>27.287839999999999</v>
      </c>
      <c r="L6" s="33">
        <f t="shared" si="4"/>
        <v>38.187840000000001</v>
      </c>
      <c r="M6" s="1"/>
      <c r="N6" s="31">
        <f>'2 - Electricity (use)'!D6</f>
        <v>376.38400000000001</v>
      </c>
      <c r="O6" s="32">
        <f>'2 - Embodied emissions (stock)'!C6</f>
        <v>10.9</v>
      </c>
      <c r="P6" s="33">
        <f t="shared" si="5"/>
        <v>27.287839999999999</v>
      </c>
      <c r="Q6" s="33">
        <f t="shared" si="6"/>
        <v>38.187840000000001</v>
      </c>
      <c r="T6">
        <v>33.380781882499996</v>
      </c>
      <c r="U6">
        <v>33.380781882499996</v>
      </c>
    </row>
    <row r="7" spans="1:21" x14ac:dyDescent="0.35">
      <c r="A7" s="8">
        <v>2016</v>
      </c>
      <c r="B7" s="26">
        <f t="shared" si="0"/>
        <v>7.0000000000000007E-2</v>
      </c>
      <c r="D7" s="31">
        <f>'2 - Electricity (use)'!B7</f>
        <v>547.17892600000005</v>
      </c>
      <c r="E7" s="32">
        <f>'2 - Embodied emissions (stock)'!B7</f>
        <v>15.5</v>
      </c>
      <c r="F7" s="32">
        <f t="shared" si="1"/>
        <v>38.302524820000009</v>
      </c>
      <c r="G7" s="33">
        <f t="shared" si="2"/>
        <v>53.802524820000009</v>
      </c>
      <c r="H7" s="1"/>
      <c r="I7" s="31">
        <f>'2 - Electricity (use)'!C7</f>
        <v>547.17892600000005</v>
      </c>
      <c r="J7" s="32">
        <f>'2 - Embodied emissions (stock)'!C7</f>
        <v>15.5</v>
      </c>
      <c r="K7" s="32">
        <f t="shared" si="3"/>
        <v>38.302524820000009</v>
      </c>
      <c r="L7" s="33">
        <f t="shared" si="4"/>
        <v>53.802524820000009</v>
      </c>
      <c r="M7" s="1"/>
      <c r="N7" s="31">
        <f>'2 - Electricity (use)'!D7</f>
        <v>547.17892600000005</v>
      </c>
      <c r="O7" s="32">
        <f>'2 - Embodied emissions (stock)'!C7</f>
        <v>15.5</v>
      </c>
      <c r="P7" s="33">
        <f t="shared" si="5"/>
        <v>38.302524820000009</v>
      </c>
      <c r="Q7" s="33">
        <f t="shared" si="6"/>
        <v>53.802524820000009</v>
      </c>
      <c r="T7">
        <v>51.304188369999999</v>
      </c>
      <c r="U7">
        <v>51.304188369999999</v>
      </c>
    </row>
    <row r="8" spans="1:21" x14ac:dyDescent="0.35">
      <c r="A8" s="8">
        <v>2017</v>
      </c>
      <c r="B8" s="26">
        <f t="shared" si="0"/>
        <v>6.7500000000000004E-2</v>
      </c>
      <c r="D8" s="31">
        <f>'2 - Electricity (use)'!B8</f>
        <v>734.03869599999996</v>
      </c>
      <c r="E8" s="32">
        <f>'2 - Embodied emissions (stock)'!B8</f>
        <v>24.5</v>
      </c>
      <c r="F8" s="32">
        <f t="shared" si="1"/>
        <v>49.547611979999999</v>
      </c>
      <c r="G8" s="33">
        <f t="shared" si="2"/>
        <v>74.047611979999999</v>
      </c>
      <c r="H8" s="1"/>
      <c r="I8" s="31">
        <f>'2 - Electricity (use)'!C8</f>
        <v>734.03869599999996</v>
      </c>
      <c r="J8" s="32">
        <f>'2 - Embodied emissions (stock)'!C8</f>
        <v>24.5</v>
      </c>
      <c r="K8" s="32">
        <f t="shared" si="3"/>
        <v>49.547611979999999</v>
      </c>
      <c r="L8" s="33">
        <f t="shared" si="4"/>
        <v>74.047611979999999</v>
      </c>
      <c r="M8" s="1"/>
      <c r="N8" s="31">
        <f>'2 - Electricity (use)'!D8</f>
        <v>734.03869599999996</v>
      </c>
      <c r="O8" s="32">
        <f>'2 - Embodied emissions (stock)'!C8</f>
        <v>24.5</v>
      </c>
      <c r="P8" s="33">
        <f t="shared" si="5"/>
        <v>49.547611979999999</v>
      </c>
      <c r="Q8" s="33">
        <f t="shared" si="6"/>
        <v>74.047611979999999</v>
      </c>
      <c r="T8">
        <v>70.359653172500003</v>
      </c>
      <c r="U8">
        <v>70.359653172500003</v>
      </c>
    </row>
    <row r="9" spans="1:21" x14ac:dyDescent="0.35">
      <c r="A9" s="8">
        <v>2018</v>
      </c>
      <c r="B9" s="26">
        <f t="shared" si="0"/>
        <v>6.5000000000000002E-2</v>
      </c>
      <c r="D9" s="31">
        <f>'2 - Electricity (use)'!B9</f>
        <v>1218.0813869999999</v>
      </c>
      <c r="E9" s="32">
        <f>'2 - Embodied emissions (stock)'!B9</f>
        <v>38.799999999999997</v>
      </c>
      <c r="F9" s="32">
        <f t="shared" si="1"/>
        <v>79.175290154999999</v>
      </c>
      <c r="G9" s="33">
        <f t="shared" si="2"/>
        <v>117.975290155</v>
      </c>
      <c r="H9" s="1"/>
      <c r="I9" s="31">
        <f>'2 - Electricity (use)'!C9</f>
        <v>1218.0813869999999</v>
      </c>
      <c r="J9" s="32">
        <f>'2 - Embodied emissions (stock)'!C9</f>
        <v>38.799999999999997</v>
      </c>
      <c r="K9" s="32">
        <f t="shared" si="3"/>
        <v>79.175290154999999</v>
      </c>
      <c r="L9" s="33">
        <f t="shared" si="4"/>
        <v>117.975290155</v>
      </c>
      <c r="M9" s="1"/>
      <c r="N9" s="31">
        <f>'2 - Electricity (use)'!D9</f>
        <v>1218.0813869999999</v>
      </c>
      <c r="O9" s="32">
        <f>'2 - Embodied emissions (stock)'!C9</f>
        <v>38.799999999999997</v>
      </c>
      <c r="P9" s="33">
        <f t="shared" si="5"/>
        <v>79.175290154999999</v>
      </c>
      <c r="Q9" s="33">
        <f t="shared" si="6"/>
        <v>117.975290155</v>
      </c>
      <c r="T9">
        <v>112.47374899</v>
      </c>
      <c r="U9">
        <v>112.47374899</v>
      </c>
    </row>
    <row r="10" spans="1:21" x14ac:dyDescent="0.35">
      <c r="A10" s="8">
        <v>2019</v>
      </c>
      <c r="B10" s="26">
        <f t="shared" si="0"/>
        <v>6.25E-2</v>
      </c>
      <c r="D10" s="31">
        <f>'2 - Electricity (use)'!B10</f>
        <v>1444.9252180000001</v>
      </c>
      <c r="E10" s="32">
        <f>'2 - Embodied emissions (stock)'!B10</f>
        <v>46.2</v>
      </c>
      <c r="F10" s="32">
        <f t="shared" si="1"/>
        <v>90.307826125000005</v>
      </c>
      <c r="G10" s="33">
        <f t="shared" si="2"/>
        <v>136.50782612500001</v>
      </c>
      <c r="H10" s="1"/>
      <c r="I10" s="31">
        <f>'2 - Electricity (use)'!C10</f>
        <v>1444.9252180000001</v>
      </c>
      <c r="J10" s="32">
        <f>'2 - Embodied emissions (stock)'!C10</f>
        <v>46.2</v>
      </c>
      <c r="K10" s="32">
        <f t="shared" si="3"/>
        <v>90.307826125000005</v>
      </c>
      <c r="L10" s="33">
        <f t="shared" si="4"/>
        <v>136.50782612500001</v>
      </c>
      <c r="M10" s="1"/>
      <c r="N10" s="31">
        <f>'2 - Electricity (use)'!D10</f>
        <v>1444.9252180000001</v>
      </c>
      <c r="O10" s="32">
        <f>'2 - Embodied emissions (stock)'!C10</f>
        <v>46.2</v>
      </c>
      <c r="P10" s="33">
        <f t="shared" si="5"/>
        <v>90.307826125000005</v>
      </c>
      <c r="Q10" s="33">
        <f t="shared" si="6"/>
        <v>136.50782612500001</v>
      </c>
      <c r="T10">
        <v>130.96765931250002</v>
      </c>
      <c r="U10">
        <v>130.96765931250002</v>
      </c>
    </row>
    <row r="11" spans="1:21" x14ac:dyDescent="0.35">
      <c r="A11" s="8">
        <v>2020</v>
      </c>
      <c r="B11" s="26">
        <f>FE!C4/1000</f>
        <v>0.06</v>
      </c>
      <c r="C11" s="16" t="s">
        <v>14</v>
      </c>
      <c r="D11" s="31">
        <f>'2 - Electricity (use)'!B11</f>
        <v>1739.8330920000001</v>
      </c>
      <c r="E11" s="32">
        <f>'2 - Embodied emissions (stock)'!B11</f>
        <v>59.6</v>
      </c>
      <c r="F11" s="32">
        <f t="shared" si="1"/>
        <v>104.38998552</v>
      </c>
      <c r="G11" s="33">
        <f t="shared" si="2"/>
        <v>163.98998552</v>
      </c>
      <c r="H11" s="1"/>
      <c r="I11" s="31">
        <f>'2 - Electricity (use)'!C11</f>
        <v>1739.8330920000001</v>
      </c>
      <c r="J11" s="32">
        <f>'2 - Embodied emissions (stock)'!C11</f>
        <v>59.6</v>
      </c>
      <c r="K11" s="32">
        <f t="shared" si="3"/>
        <v>104.38998552</v>
      </c>
      <c r="L11" s="33">
        <f t="shared" si="4"/>
        <v>163.98998552</v>
      </c>
      <c r="M11" s="1"/>
      <c r="N11" s="31">
        <f>'2 - Electricity (use)'!D11</f>
        <v>1739.8330920000001</v>
      </c>
      <c r="O11" s="32">
        <f>'2 - Embodied emissions (stock)'!C11</f>
        <v>59.6</v>
      </c>
      <c r="P11" s="33">
        <f t="shared" si="5"/>
        <v>104.38998552</v>
      </c>
      <c r="Q11" s="33">
        <f t="shared" si="6"/>
        <v>163.98998552</v>
      </c>
      <c r="T11">
        <v>153.1188922</v>
      </c>
      <c r="U11">
        <v>153.1188922</v>
      </c>
    </row>
    <row r="12" spans="1:21" x14ac:dyDescent="0.35">
      <c r="A12" s="8">
        <v>2021</v>
      </c>
      <c r="B12" s="26">
        <f t="shared" ref="B12:B25" si="7">$B$11+$B$29*(A12-$A$11)</f>
        <v>5.8266666666666668E-2</v>
      </c>
      <c r="D12" s="31">
        <f>'2 - Electricity (use)'!B12</f>
        <v>2406.3429489999999</v>
      </c>
      <c r="E12" s="32">
        <f>'2 - Embodied emissions (stock)'!B12</f>
        <v>85.3</v>
      </c>
      <c r="F12" s="32">
        <f t="shared" si="1"/>
        <v>140.20958249506666</v>
      </c>
      <c r="G12" s="33">
        <f t="shared" si="2"/>
        <v>225.50958249506664</v>
      </c>
      <c r="H12" s="1"/>
      <c r="I12" s="31">
        <f>'2 - Electricity (use)'!C12</f>
        <v>2406.3429489999999</v>
      </c>
      <c r="J12" s="32">
        <f>'2 - Embodied emissions (stock)'!C12</f>
        <v>85.3</v>
      </c>
      <c r="K12" s="32">
        <f t="shared" si="3"/>
        <v>140.20958249506666</v>
      </c>
      <c r="L12" s="33">
        <f t="shared" si="4"/>
        <v>225.50958249506664</v>
      </c>
      <c r="M12" s="1"/>
      <c r="N12" s="31">
        <f>'2 - Electricity (use)'!D12</f>
        <v>2406.3429489999999</v>
      </c>
      <c r="O12" s="32">
        <f>'2 - Embodied emissions (stock)'!C12</f>
        <v>85.3</v>
      </c>
      <c r="P12" s="33">
        <f t="shared" si="5"/>
        <v>140.20958249506666</v>
      </c>
      <c r="Q12" s="33">
        <f t="shared" si="6"/>
        <v>225.50958249506664</v>
      </c>
      <c r="T12">
        <v>201.59705642746667</v>
      </c>
      <c r="U12">
        <v>201.59705642746667</v>
      </c>
    </row>
    <row r="13" spans="1:21" x14ac:dyDescent="0.35">
      <c r="A13" s="8">
        <v>2022</v>
      </c>
      <c r="B13" s="26">
        <f t="shared" si="7"/>
        <v>5.6533333333333331E-2</v>
      </c>
      <c r="D13" s="31">
        <f>'2 - Electricity (use)'!B13</f>
        <v>2670.2662780000001</v>
      </c>
      <c r="E13" s="32">
        <f>'2 - Embodied emissions (stock)'!B13</f>
        <v>101.6</v>
      </c>
      <c r="F13" s="32">
        <f t="shared" si="1"/>
        <v>150.95905358293334</v>
      </c>
      <c r="G13" s="33">
        <f t="shared" si="2"/>
        <v>252.55905358293333</v>
      </c>
      <c r="H13" s="1"/>
      <c r="I13" s="31">
        <f>'2 - Electricity (use)'!C13</f>
        <v>2670.2662780000001</v>
      </c>
      <c r="J13" s="32">
        <f>'2 - Embodied emissions (stock)'!C13</f>
        <v>101.6</v>
      </c>
      <c r="K13" s="32">
        <f t="shared" si="3"/>
        <v>150.95905358293334</v>
      </c>
      <c r="L13" s="33">
        <f t="shared" si="4"/>
        <v>252.55905358293333</v>
      </c>
      <c r="M13" s="1"/>
      <c r="N13" s="31">
        <f>'2 - Electricity (use)'!D13</f>
        <v>2670.2662780000001</v>
      </c>
      <c r="O13" s="32">
        <f>'2 - Embodied emissions (stock)'!C13</f>
        <v>101.6</v>
      </c>
      <c r="P13" s="33">
        <f t="shared" si="5"/>
        <v>150.95905358293334</v>
      </c>
      <c r="Q13" s="33">
        <f t="shared" si="6"/>
        <v>252.55905358293333</v>
      </c>
      <c r="T13">
        <v>216.07621219946668</v>
      </c>
      <c r="U13">
        <v>216.07621219946668</v>
      </c>
    </row>
    <row r="14" spans="1:21" x14ac:dyDescent="0.35">
      <c r="A14" s="8">
        <v>2023</v>
      </c>
      <c r="B14" s="26">
        <f t="shared" si="7"/>
        <v>5.4800000000000001E-2</v>
      </c>
      <c r="D14" s="31">
        <f>'2 - Electricity (use)'!B14</f>
        <v>2885.9748880000002</v>
      </c>
      <c r="E14" s="32">
        <f>'2 - Embodied emissions (stock)'!B14</f>
        <v>117.3</v>
      </c>
      <c r="F14" s="32">
        <f t="shared" si="1"/>
        <v>158.15142386240001</v>
      </c>
      <c r="G14" s="33">
        <f t="shared" si="2"/>
        <v>275.45142386240002</v>
      </c>
      <c r="H14" s="1"/>
      <c r="I14" s="31">
        <f>'2 - Electricity (use)'!C14</f>
        <v>2793.1964600000001</v>
      </c>
      <c r="J14" s="32">
        <f>'2 - Embodied emissions (stock)'!C14</f>
        <v>117.3</v>
      </c>
      <c r="K14" s="32">
        <f t="shared" si="3"/>
        <v>153.06716600800002</v>
      </c>
      <c r="L14" s="33">
        <f t="shared" si="4"/>
        <v>270.36716600800003</v>
      </c>
      <c r="M14" s="1"/>
      <c r="N14" s="31">
        <f>'2 - Electricity (use)'!D14</f>
        <v>2793.1964600000001</v>
      </c>
      <c r="O14" s="32">
        <f>'2 - Embodied emissions (stock)'!C14</f>
        <v>117.3</v>
      </c>
      <c r="P14" s="33">
        <f t="shared" si="5"/>
        <v>153.06716600800002</v>
      </c>
      <c r="Q14" s="33">
        <f t="shared" si="6"/>
        <v>270.36716600800003</v>
      </c>
      <c r="T14">
        <v>228.73384399880001</v>
      </c>
      <c r="U14">
        <v>222.54758455799998</v>
      </c>
    </row>
    <row r="15" spans="1:21" x14ac:dyDescent="0.35">
      <c r="A15" s="8">
        <v>2024</v>
      </c>
      <c r="B15" s="26">
        <f t="shared" si="7"/>
        <v>5.3066666666666665E-2</v>
      </c>
      <c r="D15" s="31">
        <f>'2 - Electricity (use)'!B15</f>
        <v>3126.2102610000002</v>
      </c>
      <c r="E15" s="32">
        <f>'2 - Embodied emissions (stock)'!B15</f>
        <v>137.69999999999999</v>
      </c>
      <c r="F15" s="32">
        <f t="shared" si="1"/>
        <v>165.89755785040001</v>
      </c>
      <c r="G15" s="33">
        <f t="shared" si="2"/>
        <v>303.59755785039999</v>
      </c>
      <c r="H15" s="1"/>
      <c r="I15" s="31">
        <f>'2 - Electricity (use)'!C15</f>
        <v>2965.368645</v>
      </c>
      <c r="J15" s="32">
        <f>'2 - Embodied emissions (stock)'!C15</f>
        <v>136.19999999999999</v>
      </c>
      <c r="K15" s="32">
        <f t="shared" si="3"/>
        <v>157.36222942800001</v>
      </c>
      <c r="L15" s="33">
        <f t="shared" si="4"/>
        <v>293.56222942800002</v>
      </c>
      <c r="M15" s="1"/>
      <c r="N15" s="31">
        <f>'2 - Electricity (use)'!D15</f>
        <v>2965.368645</v>
      </c>
      <c r="O15" s="32">
        <f>'2 - Embodied emissions (stock)'!C15</f>
        <v>136.19999999999999</v>
      </c>
      <c r="P15" s="33">
        <f t="shared" si="5"/>
        <v>157.36222942800001</v>
      </c>
      <c r="Q15" s="33">
        <f t="shared" si="6"/>
        <v>293.56222942800002</v>
      </c>
      <c r="T15">
        <v>244.97129041333332</v>
      </c>
      <c r="U15">
        <v>233.62638806213334</v>
      </c>
    </row>
    <row r="16" spans="1:21" x14ac:dyDescent="0.35">
      <c r="A16" s="8">
        <v>2025</v>
      </c>
      <c r="B16" s="26">
        <f t="shared" si="7"/>
        <v>5.1333333333333335E-2</v>
      </c>
      <c r="D16" s="31">
        <f>'2 - Electricity (use)'!B16</f>
        <v>3317.6749140000002</v>
      </c>
      <c r="E16" s="32">
        <f>'2 - Embodied emissions (stock)'!B16</f>
        <v>151.80000000000001</v>
      </c>
      <c r="F16" s="32">
        <f t="shared" si="1"/>
        <v>170.307312252</v>
      </c>
      <c r="G16" s="33">
        <f t="shared" si="2"/>
        <v>322.10731225200004</v>
      </c>
      <c r="H16" s="1"/>
      <c r="I16" s="31">
        <f>'2 - Electricity (use)'!C16</f>
        <v>3107.7223610000001</v>
      </c>
      <c r="J16" s="32">
        <f>'2 - Embodied emissions (stock)'!C16</f>
        <v>151.80000000000001</v>
      </c>
      <c r="K16" s="32">
        <f t="shared" si="3"/>
        <v>159.52974786466669</v>
      </c>
      <c r="L16" s="33">
        <f t="shared" si="4"/>
        <v>311.32974786466673</v>
      </c>
      <c r="M16" s="1"/>
      <c r="N16" s="31">
        <f>'2 - Electricity (use)'!D16</f>
        <v>3059.0830139999998</v>
      </c>
      <c r="O16" s="32">
        <f>'2 - Embodied emissions (stock)'!C16</f>
        <v>151.80000000000001</v>
      </c>
      <c r="P16" s="33">
        <f t="shared" si="5"/>
        <v>157.03292805199999</v>
      </c>
      <c r="Q16" s="33">
        <f t="shared" si="6"/>
        <v>308.832928052</v>
      </c>
      <c r="T16">
        <v>239.97006182600001</v>
      </c>
      <c r="U16">
        <v>227.34438379466667</v>
      </c>
    </row>
    <row r="17" spans="1:21" x14ac:dyDescent="0.35">
      <c r="A17" s="8">
        <v>2026</v>
      </c>
      <c r="B17" s="26">
        <f t="shared" si="7"/>
        <v>4.9599999999999998E-2</v>
      </c>
      <c r="D17" s="31">
        <f>'2 - Electricity (use)'!B17</f>
        <v>3382.9657419999999</v>
      </c>
      <c r="E17" s="32">
        <f>'2 - Embodied emissions (stock)'!B17</f>
        <v>160.6</v>
      </c>
      <c r="F17" s="32">
        <f t="shared" si="1"/>
        <v>167.7951008032</v>
      </c>
      <c r="G17" s="33">
        <f t="shared" si="2"/>
        <v>328.39510080319997</v>
      </c>
      <c r="H17" s="1"/>
      <c r="I17" s="31">
        <f>'2 - Electricity (use)'!C17</f>
        <v>3012.6296710000001</v>
      </c>
      <c r="J17" s="32">
        <f>'2 - Embodied emissions (stock)'!C17</f>
        <v>157</v>
      </c>
      <c r="K17" s="32">
        <f t="shared" si="3"/>
        <v>149.42643168160001</v>
      </c>
      <c r="L17" s="33">
        <f t="shared" si="4"/>
        <v>306.42643168159998</v>
      </c>
      <c r="M17" s="1"/>
      <c r="N17" s="31">
        <f>'2 - Electricity (use)'!D17</f>
        <v>2927.9204690000001</v>
      </c>
      <c r="O17" s="32">
        <f>'2 - Embodied emissions (stock)'!C17</f>
        <v>157</v>
      </c>
      <c r="P17" s="33">
        <f t="shared" si="5"/>
        <v>145.22485526240001</v>
      </c>
      <c r="Q17" s="33">
        <f t="shared" si="6"/>
        <v>302.22485526240001</v>
      </c>
      <c r="T17">
        <v>250.88374795999999</v>
      </c>
      <c r="U17">
        <v>218.17583789439999</v>
      </c>
    </row>
    <row r="18" spans="1:21" x14ac:dyDescent="0.35">
      <c r="A18" s="8">
        <v>2027</v>
      </c>
      <c r="B18" s="26">
        <f t="shared" si="7"/>
        <v>4.7866666666666668E-2</v>
      </c>
      <c r="D18" s="31">
        <f>'2 - Electricity (use)'!B18</f>
        <v>3599.4938729999999</v>
      </c>
      <c r="E18" s="32">
        <f>'2 - Embodied emissions (stock)'!B18</f>
        <v>178.9</v>
      </c>
      <c r="F18" s="32">
        <f t="shared" si="1"/>
        <v>172.29577338760001</v>
      </c>
      <c r="G18" s="33">
        <f t="shared" si="2"/>
        <v>351.19577338760001</v>
      </c>
      <c r="H18" s="1"/>
      <c r="I18" s="31">
        <f>'2 - Electricity (use)'!C18</f>
        <v>2960.3835600000002</v>
      </c>
      <c r="J18" s="32">
        <f>'2 - Embodied emissions (stock)'!C18</f>
        <v>162.19999999999999</v>
      </c>
      <c r="K18" s="32">
        <f t="shared" si="3"/>
        <v>141.70369307200002</v>
      </c>
      <c r="L18" s="33">
        <f t="shared" si="4"/>
        <v>303.90369307200001</v>
      </c>
      <c r="M18" s="1"/>
      <c r="N18" s="31">
        <f>'2 - Electricity (use)'!D18</f>
        <v>2830.937923</v>
      </c>
      <c r="O18" s="32">
        <f>'2 - Embodied emissions (stock)'!C18</f>
        <v>162.19999999999999</v>
      </c>
      <c r="P18" s="33">
        <f t="shared" si="5"/>
        <v>135.50756191426666</v>
      </c>
      <c r="Q18" s="33">
        <f t="shared" si="6"/>
        <v>297.70756191426665</v>
      </c>
      <c r="T18">
        <v>263.32265938893335</v>
      </c>
      <c r="U18">
        <v>209.27562469186665</v>
      </c>
    </row>
    <row r="19" spans="1:21" x14ac:dyDescent="0.35">
      <c r="A19" s="8">
        <v>2028</v>
      </c>
      <c r="B19" s="26">
        <f t="shared" si="7"/>
        <v>4.6133333333333332E-2</v>
      </c>
      <c r="D19" s="31">
        <f>'2 - Electricity (use)'!B19</f>
        <v>3835.1803329999998</v>
      </c>
      <c r="E19" s="32">
        <f>'2 - Embodied emissions (stock)'!B19</f>
        <v>189.3</v>
      </c>
      <c r="F19" s="32">
        <f t="shared" si="1"/>
        <v>176.92965269573332</v>
      </c>
      <c r="G19" s="33">
        <f t="shared" si="2"/>
        <v>366.22965269573331</v>
      </c>
      <c r="H19" s="1"/>
      <c r="I19" s="31">
        <f>'2 - Electricity (use)'!C19</f>
        <v>2857.2823069999999</v>
      </c>
      <c r="J19" s="32">
        <f>'2 - Embodied emissions (stock)'!C19</f>
        <v>163.4</v>
      </c>
      <c r="K19" s="32">
        <f t="shared" si="3"/>
        <v>131.81595709626666</v>
      </c>
      <c r="L19" s="33">
        <f t="shared" si="4"/>
        <v>295.21595709626666</v>
      </c>
      <c r="M19" s="1"/>
      <c r="N19" s="31">
        <f>'2 - Electricity (use)'!D19</f>
        <v>2710.0605810000002</v>
      </c>
      <c r="O19" s="32">
        <f>'2 - Embodied emissions (stock)'!C19</f>
        <v>163.4</v>
      </c>
      <c r="P19" s="33">
        <f t="shared" si="5"/>
        <v>125.0241281368</v>
      </c>
      <c r="Q19" s="33">
        <f t="shared" si="6"/>
        <v>288.42412813679999</v>
      </c>
      <c r="T19">
        <v>268.7769819818667</v>
      </c>
      <c r="U19">
        <v>198.26482809199999</v>
      </c>
    </row>
    <row r="20" spans="1:21" x14ac:dyDescent="0.35">
      <c r="A20" s="8">
        <v>2029</v>
      </c>
      <c r="B20" s="26">
        <f t="shared" si="7"/>
        <v>4.4400000000000002E-2</v>
      </c>
      <c r="D20" s="31">
        <f>'2 - Electricity (use)'!B20</f>
        <v>4110.6645230000004</v>
      </c>
      <c r="E20" s="32">
        <f>'2 - Embodied emissions (stock)'!B20</f>
        <v>197.9</v>
      </c>
      <c r="F20" s="32">
        <f t="shared" si="1"/>
        <v>182.51350482120003</v>
      </c>
      <c r="G20" s="33">
        <f t="shared" si="2"/>
        <v>380.41350482120004</v>
      </c>
      <c r="H20" s="1"/>
      <c r="I20" s="31">
        <f>'2 - Electricity (use)'!C20</f>
        <v>2792.037233</v>
      </c>
      <c r="J20" s="32">
        <f>'2 - Embodied emissions (stock)'!C20</f>
        <v>165.1</v>
      </c>
      <c r="K20" s="32">
        <f t="shared" si="3"/>
        <v>123.96645314520001</v>
      </c>
      <c r="L20" s="33">
        <f t="shared" si="4"/>
        <v>289.0664531452</v>
      </c>
      <c r="M20" s="1"/>
      <c r="N20" s="31">
        <f>'2 - Electricity (use)'!D20</f>
        <v>2636.4930410000002</v>
      </c>
      <c r="O20" s="32">
        <f>'2 - Embodied emissions (stock)'!C20</f>
        <v>165.1</v>
      </c>
      <c r="P20" s="33">
        <f t="shared" si="5"/>
        <v>117.06029102040002</v>
      </c>
      <c r="Q20" s="33">
        <f t="shared" si="6"/>
        <v>282.1602910204</v>
      </c>
      <c r="T20">
        <v>279.90607814600003</v>
      </c>
      <c r="U20">
        <v>189.05340909560002</v>
      </c>
    </row>
    <row r="21" spans="1:21" x14ac:dyDescent="0.35">
      <c r="A21" s="8">
        <v>2030</v>
      </c>
      <c r="B21" s="26">
        <f t="shared" si="7"/>
        <v>4.2666666666666672E-2</v>
      </c>
      <c r="D21" s="31">
        <f>'2 - Electricity (use)'!B21</f>
        <v>4408.9822720000002</v>
      </c>
      <c r="E21" s="32">
        <f>'2 - Embodied emissions (stock)'!B21</f>
        <v>215.3</v>
      </c>
      <c r="F21" s="32">
        <f t="shared" si="1"/>
        <v>188.1165769386667</v>
      </c>
      <c r="G21" s="33">
        <f t="shared" si="2"/>
        <v>403.41657693866671</v>
      </c>
      <c r="H21" s="1"/>
      <c r="I21" s="31">
        <f>'2 - Electricity (use)'!C21</f>
        <v>2996.3678920000002</v>
      </c>
      <c r="J21" s="32">
        <f>'2 - Embodied emissions (stock)'!C21</f>
        <v>177.4</v>
      </c>
      <c r="K21" s="32">
        <f t="shared" si="3"/>
        <v>127.84503005866669</v>
      </c>
      <c r="L21" s="33">
        <f t="shared" si="4"/>
        <v>305.24503005866671</v>
      </c>
      <c r="M21" s="1"/>
      <c r="N21" s="31">
        <f>'2 - Electricity (use)'!D21</f>
        <v>2727.7938829999998</v>
      </c>
      <c r="O21" s="32">
        <f>'2 - Embodied emissions (stock)'!C21</f>
        <v>177.4</v>
      </c>
      <c r="P21" s="33">
        <f t="shared" si="5"/>
        <v>116.38587234133334</v>
      </c>
      <c r="Q21" s="33">
        <f t="shared" si="6"/>
        <v>293.78587234133335</v>
      </c>
      <c r="T21">
        <v>274.99117947733339</v>
      </c>
      <c r="U21">
        <v>181.28235788800004</v>
      </c>
    </row>
    <row r="22" spans="1:21" x14ac:dyDescent="0.35">
      <c r="A22" s="8">
        <v>2031</v>
      </c>
      <c r="B22" s="26">
        <f t="shared" si="7"/>
        <v>4.0933333333333335E-2</v>
      </c>
      <c r="D22" s="31">
        <f>'2 - Electricity (use)'!B22</f>
        <v>4433.5088009999999</v>
      </c>
      <c r="E22" s="32">
        <f>'2 - Embodied emissions (stock)'!B22</f>
        <v>221.5</v>
      </c>
      <c r="F22" s="32">
        <f t="shared" si="1"/>
        <v>181.47829358760001</v>
      </c>
      <c r="G22" s="33">
        <f t="shared" si="2"/>
        <v>402.97829358759998</v>
      </c>
      <c r="H22" s="1"/>
      <c r="I22" s="31">
        <f>'2 - Electricity (use)'!C22</f>
        <v>3178.466406</v>
      </c>
      <c r="J22" s="32">
        <f>'2 - Embodied emissions (stock)'!C22</f>
        <v>189.4</v>
      </c>
      <c r="K22" s="32">
        <f t="shared" si="3"/>
        <v>130.10522488559999</v>
      </c>
      <c r="L22" s="33">
        <f t="shared" si="4"/>
        <v>319.5052248856</v>
      </c>
      <c r="M22" s="1"/>
      <c r="N22" s="31">
        <f>'2 - Electricity (use)'!D22</f>
        <v>2851.0644349999998</v>
      </c>
      <c r="O22" s="32">
        <f>'2 - Embodied emissions (stock)'!C22</f>
        <v>189.4</v>
      </c>
      <c r="P22" s="33">
        <f t="shared" si="5"/>
        <v>116.70357087266666</v>
      </c>
      <c r="Q22" s="33">
        <f t="shared" si="6"/>
        <v>306.10357087266664</v>
      </c>
      <c r="T22">
        <v>277.43773013213331</v>
      </c>
      <c r="U22">
        <v>181.96136248586669</v>
      </c>
    </row>
    <row r="23" spans="1:21" x14ac:dyDescent="0.35">
      <c r="A23" s="8">
        <v>2032</v>
      </c>
      <c r="B23" s="26">
        <f t="shared" si="7"/>
        <v>3.9199999999999999E-2</v>
      </c>
      <c r="D23" s="31">
        <f>'2 - Electricity (use)'!B23</f>
        <v>4389.6429989999997</v>
      </c>
      <c r="E23" s="32">
        <f>'2 - Embodied emissions (stock)'!B23</f>
        <v>223.4</v>
      </c>
      <c r="F23" s="32">
        <f t="shared" si="1"/>
        <v>172.07400556079998</v>
      </c>
      <c r="G23" s="33">
        <f t="shared" si="2"/>
        <v>395.47400556079998</v>
      </c>
      <c r="H23" s="1"/>
      <c r="I23" s="31">
        <f>'2 - Electricity (use)'!C23</f>
        <v>3173.6611579999999</v>
      </c>
      <c r="J23" s="32">
        <f>'2 - Embodied emissions (stock)'!C23</f>
        <v>191.3</v>
      </c>
      <c r="K23" s="32">
        <f t="shared" si="3"/>
        <v>124.40751739359999</v>
      </c>
      <c r="L23" s="33">
        <f t="shared" si="4"/>
        <v>315.70751739360003</v>
      </c>
      <c r="M23" s="1"/>
      <c r="N23" s="31">
        <f>'2 - Electricity (use)'!D23</f>
        <v>2813.2858080000001</v>
      </c>
      <c r="O23" s="32">
        <f>'2 - Embodied emissions (stock)'!C23</f>
        <v>191.3</v>
      </c>
      <c r="P23" s="33">
        <f t="shared" si="5"/>
        <v>110.2808036736</v>
      </c>
      <c r="Q23" s="33">
        <f t="shared" si="6"/>
        <v>301.58080367360003</v>
      </c>
      <c r="T23">
        <v>267.3264263744</v>
      </c>
      <c r="U23">
        <v>174.97461087279999</v>
      </c>
    </row>
    <row r="24" spans="1:21" x14ac:dyDescent="0.35">
      <c r="A24" s="8">
        <v>2033</v>
      </c>
      <c r="B24" s="26">
        <f t="shared" si="7"/>
        <v>3.7466666666666669E-2</v>
      </c>
      <c r="D24" s="31">
        <f>'2 - Electricity (use)'!B24</f>
        <v>4424.4757609999997</v>
      </c>
      <c r="E24" s="32">
        <f>'2 - Embodied emissions (stock)'!B24</f>
        <v>228.1</v>
      </c>
      <c r="F24" s="32">
        <f t="shared" si="1"/>
        <v>165.77035851213333</v>
      </c>
      <c r="G24" s="33">
        <f t="shared" si="2"/>
        <v>393.87035851213329</v>
      </c>
      <c r="H24" s="1"/>
      <c r="I24" s="31">
        <f>'2 - Electricity (use)'!C24</f>
        <v>3142.2429729999999</v>
      </c>
      <c r="J24" s="32">
        <f>'2 - Embodied emissions (stock)'!C24</f>
        <v>191.3</v>
      </c>
      <c r="K24" s="32">
        <f t="shared" si="3"/>
        <v>117.72937005506667</v>
      </c>
      <c r="L24" s="33">
        <f t="shared" si="4"/>
        <v>309.02937005506669</v>
      </c>
      <c r="M24" s="1"/>
      <c r="N24" s="31">
        <f>'2 - Electricity (use)'!D24</f>
        <v>2753.655706</v>
      </c>
      <c r="O24" s="32">
        <f>'2 - Embodied emissions (stock)'!C24</f>
        <v>191.3</v>
      </c>
      <c r="P24" s="33">
        <f t="shared" si="5"/>
        <v>103.17030045146667</v>
      </c>
      <c r="Q24" s="33">
        <f t="shared" si="6"/>
        <v>294.4703004514667</v>
      </c>
      <c r="T24">
        <v>297.35779327626665</v>
      </c>
      <c r="U24">
        <v>168.81014621719999</v>
      </c>
    </row>
    <row r="25" spans="1:21" x14ac:dyDescent="0.35">
      <c r="A25" s="8">
        <v>2034</v>
      </c>
      <c r="B25" s="26">
        <f t="shared" si="7"/>
        <v>3.5733333333333339E-2</v>
      </c>
      <c r="D25" s="31">
        <f>'2 - Electricity (use)'!B25</f>
        <v>4374.97811</v>
      </c>
      <c r="E25" s="32">
        <f>'2 - Embodied emissions (stock)'!B25</f>
        <v>232.4</v>
      </c>
      <c r="F25" s="32">
        <f t="shared" si="1"/>
        <v>156.3325511306667</v>
      </c>
      <c r="G25" s="33">
        <f t="shared" si="2"/>
        <v>388.73255113066671</v>
      </c>
      <c r="H25" s="1"/>
      <c r="I25" s="31">
        <f>'2 - Electricity (use)'!C25</f>
        <v>3146.8446680000002</v>
      </c>
      <c r="J25" s="32">
        <f>'2 - Embodied emissions (stock)'!C25</f>
        <v>191.9</v>
      </c>
      <c r="K25" s="32">
        <f t="shared" si="3"/>
        <v>112.44724946986669</v>
      </c>
      <c r="L25" s="33">
        <f t="shared" si="4"/>
        <v>304.34724946986671</v>
      </c>
      <c r="M25" s="1"/>
      <c r="N25" s="31">
        <f>'2 - Electricity (use)'!D25</f>
        <v>2703.0674979999999</v>
      </c>
      <c r="O25" s="32">
        <f>'2 - Embodied emissions (stock)'!C25</f>
        <v>191.9</v>
      </c>
      <c r="P25" s="33">
        <f t="shared" si="5"/>
        <v>96.589611928533344</v>
      </c>
      <c r="Q25" s="33">
        <f t="shared" si="6"/>
        <v>288.48961192853335</v>
      </c>
      <c r="T25">
        <v>288.43887765653335</v>
      </c>
      <c r="U25">
        <v>164.38896891626666</v>
      </c>
    </row>
    <row r="26" spans="1:21" x14ac:dyDescent="0.35">
      <c r="A26" s="9">
        <v>2035</v>
      </c>
      <c r="B26" s="27">
        <f>FE!C5/1000</f>
        <v>3.4000000000000002E-2</v>
      </c>
      <c r="C26" s="16" t="s">
        <v>14</v>
      </c>
      <c r="D26" s="34">
        <f>'2 - Electricity (use)'!B26</f>
        <v>4270.9792010000001</v>
      </c>
      <c r="E26" s="35">
        <f>'2 - Embodied emissions (stock)'!B26</f>
        <v>234</v>
      </c>
      <c r="F26" s="35">
        <f t="shared" si="1"/>
        <v>145.21329283400001</v>
      </c>
      <c r="G26" s="36">
        <f t="shared" si="2"/>
        <v>379.21329283400001</v>
      </c>
      <c r="H26" s="1"/>
      <c r="I26" s="34">
        <f>'2 - Electricity (use)'!C26</f>
        <v>3165.749922</v>
      </c>
      <c r="J26" s="35">
        <f>'2 - Embodied emissions (stock)'!C26</f>
        <v>195.1</v>
      </c>
      <c r="K26" s="35">
        <f t="shared" si="3"/>
        <v>107.635497348</v>
      </c>
      <c r="L26" s="36">
        <f t="shared" si="4"/>
        <v>302.73549734799997</v>
      </c>
      <c r="M26" s="1"/>
      <c r="N26" s="34">
        <f>'2 - Electricity (use)'!D26</f>
        <v>2682.6816020000001</v>
      </c>
      <c r="O26" s="35">
        <f>'2 - Embodied emissions (stock)'!C26</f>
        <v>195.1</v>
      </c>
      <c r="P26" s="36">
        <f t="shared" si="5"/>
        <v>91.21117446800001</v>
      </c>
      <c r="Q26" s="36">
        <f t="shared" si="6"/>
        <v>286.31117446799999</v>
      </c>
      <c r="T26">
        <v>283.370478402</v>
      </c>
      <c r="U26">
        <v>160.61760126600001</v>
      </c>
    </row>
    <row r="28" spans="1:21" x14ac:dyDescent="0.35">
      <c r="B28" s="18">
        <f>(B11-B3)/(A11-A3)</f>
        <v>-2.5000000000000005E-3</v>
      </c>
    </row>
    <row r="29" spans="1:21" x14ac:dyDescent="0.35">
      <c r="B29" s="18">
        <f>(B26-B11)/(A26-A11)</f>
        <v>-1.733333333333333E-3</v>
      </c>
    </row>
    <row r="30" spans="1:21" x14ac:dyDescent="0.35">
      <c r="D30" s="150" t="str">
        <f>'Scenario and traffic names'!D15</f>
        <v>Eco-conception systémique</v>
      </c>
      <c r="E30" s="151"/>
      <c r="F30" s="151"/>
      <c r="G30" s="148"/>
      <c r="I30" s="150" t="str">
        <f>'Scenario and traffic names'!D16</f>
        <v>Eco-conception et sobriété</v>
      </c>
      <c r="J30" s="151"/>
      <c r="K30" s="151"/>
      <c r="L30" s="148"/>
      <c r="N30" s="149" t="str">
        <f>'Scenario and traffic names'!D17</f>
        <v xml:space="preserve">Trafic stable : écoconception </v>
      </c>
      <c r="O30" s="149"/>
      <c r="P30" s="149"/>
      <c r="Q30" s="149"/>
    </row>
    <row r="31" spans="1:21" ht="45.5" x14ac:dyDescent="0.35">
      <c r="D31" s="24" t="s">
        <v>0</v>
      </c>
      <c r="E31" s="24" t="s">
        <v>2</v>
      </c>
      <c r="F31" s="24" t="s">
        <v>3</v>
      </c>
      <c r="G31" s="24" t="s">
        <v>4</v>
      </c>
      <c r="H31" s="14"/>
      <c r="I31" s="24" t="s">
        <v>0</v>
      </c>
      <c r="J31" s="24" t="s">
        <v>2</v>
      </c>
      <c r="K31" s="24" t="s">
        <v>3</v>
      </c>
      <c r="L31" s="24" t="s">
        <v>4</v>
      </c>
      <c r="M31" s="14"/>
      <c r="N31" s="24" t="s">
        <v>0</v>
      </c>
      <c r="O31" s="24" t="s">
        <v>2</v>
      </c>
      <c r="P31" s="24" t="s">
        <v>3</v>
      </c>
      <c r="Q31" s="24" t="s">
        <v>4</v>
      </c>
    </row>
    <row r="32" spans="1:21" x14ac:dyDescent="0.35">
      <c r="A32">
        <v>2012</v>
      </c>
      <c r="D32" s="28">
        <f>'2 - Electricity (use)'!E3</f>
        <v>12.729028</v>
      </c>
      <c r="E32" s="29">
        <f>'2 - Embodied emissions (stock)'!E3</f>
        <v>0.4</v>
      </c>
      <c r="F32" s="29">
        <f>D32*$B3</f>
        <v>1.01832224</v>
      </c>
      <c r="G32" s="30">
        <f>E32+F32</f>
        <v>1.4183222400000002</v>
      </c>
      <c r="H32" s="1"/>
      <c r="I32" s="28">
        <f>'2 - Electricity (use)'!F3</f>
        <v>12.729028</v>
      </c>
      <c r="J32" s="29">
        <f>'2 - Embodied emissions (stock)'!F3</f>
        <v>0.4</v>
      </c>
      <c r="K32" s="29">
        <f>I32*$B3</f>
        <v>1.01832224</v>
      </c>
      <c r="L32" s="30">
        <f>J32+K32</f>
        <v>1.4183222400000002</v>
      </c>
      <c r="M32" s="1"/>
      <c r="N32" s="28">
        <f>'2 - Electricity (use)'!G3</f>
        <v>12.729028</v>
      </c>
      <c r="O32" s="29">
        <f>'2 - Embodied emissions (stock)'!G3</f>
        <v>0.4</v>
      </c>
      <c r="P32" s="29">
        <f>N32*$B3</f>
        <v>1.01832224</v>
      </c>
      <c r="Q32" s="30">
        <f>O32+P32</f>
        <v>1.4183222400000002</v>
      </c>
    </row>
    <row r="33" spans="1:17" x14ac:dyDescent="0.35">
      <c r="A33">
        <v>2013</v>
      </c>
      <c r="D33" s="31">
        <f>'2 - Electricity (use)'!E4</f>
        <v>71.392989999999998</v>
      </c>
      <c r="E33" s="32">
        <f>'2 - Embodied emissions (stock)'!E4</f>
        <v>2.1</v>
      </c>
      <c r="F33" s="32">
        <f t="shared" ref="F33:F55" si="8">D33*$B4</f>
        <v>5.532956725</v>
      </c>
      <c r="G33" s="33">
        <f t="shared" ref="G33:G55" si="9">E33+F33</f>
        <v>7.6329567249999997</v>
      </c>
      <c r="H33" s="1"/>
      <c r="I33" s="31">
        <f>'2 - Electricity (use)'!F4</f>
        <v>71.392989999999998</v>
      </c>
      <c r="J33" s="32">
        <f>'2 - Embodied emissions (stock)'!F4</f>
        <v>2.1</v>
      </c>
      <c r="K33" s="32">
        <f t="shared" ref="K33:K55" si="10">I33*$B4</f>
        <v>5.532956725</v>
      </c>
      <c r="L33" s="33">
        <f t="shared" ref="L33:L55" si="11">J33+K33</f>
        <v>7.6329567249999997</v>
      </c>
      <c r="M33" s="1"/>
      <c r="N33" s="31">
        <f>'2 - Electricity (use)'!G4</f>
        <v>71.392989999999998</v>
      </c>
      <c r="O33" s="32">
        <f>'2 - Embodied emissions (stock)'!G4</f>
        <v>2.1</v>
      </c>
      <c r="P33" s="32">
        <f t="shared" ref="P33:P55" si="12">N33*$B4</f>
        <v>5.532956725</v>
      </c>
      <c r="Q33" s="33">
        <f t="shared" ref="Q33:Q55" si="13">O33+P33</f>
        <v>7.6329567249999997</v>
      </c>
    </row>
    <row r="34" spans="1:17" x14ac:dyDescent="0.35">
      <c r="A34">
        <v>2014</v>
      </c>
      <c r="D34" s="31">
        <f>'2 - Electricity (use)'!E5</f>
        <v>185.115655</v>
      </c>
      <c r="E34" s="32">
        <f>'2 - Embodied emissions (stock)'!E5</f>
        <v>5.7</v>
      </c>
      <c r="F34" s="32">
        <f t="shared" si="8"/>
        <v>13.883674125000001</v>
      </c>
      <c r="G34" s="33">
        <f t="shared" si="9"/>
        <v>19.583674125000002</v>
      </c>
      <c r="H34" s="1"/>
      <c r="I34" s="31">
        <f>'2 - Electricity (use)'!F5</f>
        <v>185.115655</v>
      </c>
      <c r="J34" s="32">
        <f>'2 - Embodied emissions (stock)'!F5</f>
        <v>5.7</v>
      </c>
      <c r="K34" s="32">
        <f t="shared" si="10"/>
        <v>13.883674125000001</v>
      </c>
      <c r="L34" s="33">
        <f t="shared" si="11"/>
        <v>19.583674125000002</v>
      </c>
      <c r="M34" s="1"/>
      <c r="N34" s="31">
        <f>'2 - Electricity (use)'!G5</f>
        <v>185.115655</v>
      </c>
      <c r="O34" s="32">
        <f>'2 - Embodied emissions (stock)'!G5</f>
        <v>5.7</v>
      </c>
      <c r="P34" s="32">
        <f t="shared" si="12"/>
        <v>13.883674125000001</v>
      </c>
      <c r="Q34" s="33">
        <f t="shared" si="13"/>
        <v>19.583674125000002</v>
      </c>
    </row>
    <row r="35" spans="1:17" x14ac:dyDescent="0.35">
      <c r="A35">
        <v>2015</v>
      </c>
      <c r="D35" s="31">
        <f>'2 - Electricity (use)'!E6</f>
        <v>337.66595699999999</v>
      </c>
      <c r="E35" s="32">
        <f>'2 - Embodied emissions (stock)'!E6</f>
        <v>8.9</v>
      </c>
      <c r="F35" s="32">
        <f t="shared" si="8"/>
        <v>24.480781882499997</v>
      </c>
      <c r="G35" s="33">
        <f t="shared" si="9"/>
        <v>33.380781882499996</v>
      </c>
      <c r="H35" s="1"/>
      <c r="I35" s="31">
        <f>'2 - Electricity (use)'!F6</f>
        <v>337.66595699999999</v>
      </c>
      <c r="J35" s="32">
        <f>'2 - Embodied emissions (stock)'!F6</f>
        <v>8.9</v>
      </c>
      <c r="K35" s="32">
        <f t="shared" si="10"/>
        <v>24.480781882499997</v>
      </c>
      <c r="L35" s="33">
        <f t="shared" si="11"/>
        <v>33.380781882499996</v>
      </c>
      <c r="M35" s="1"/>
      <c r="N35" s="31">
        <f>'2 - Electricity (use)'!G6</f>
        <v>337.66595699999999</v>
      </c>
      <c r="O35" s="32">
        <f>'2 - Embodied emissions (stock)'!G6</f>
        <v>8.9</v>
      </c>
      <c r="P35" s="32">
        <f t="shared" si="12"/>
        <v>24.480781882499997</v>
      </c>
      <c r="Q35" s="33">
        <f t="shared" si="13"/>
        <v>33.380781882499996</v>
      </c>
    </row>
    <row r="36" spans="1:17" x14ac:dyDescent="0.35">
      <c r="A36">
        <v>2016</v>
      </c>
      <c r="D36" s="31">
        <f>'2 - Electricity (use)'!E7</f>
        <v>547.20269099999996</v>
      </c>
      <c r="E36" s="32">
        <f>'2 - Embodied emissions (stock)'!E7</f>
        <v>13</v>
      </c>
      <c r="F36" s="32">
        <f t="shared" si="8"/>
        <v>38.304188369999999</v>
      </c>
      <c r="G36" s="33">
        <f t="shared" si="9"/>
        <v>51.304188369999999</v>
      </c>
      <c r="H36" s="1"/>
      <c r="I36" s="31">
        <f>'2 - Electricity (use)'!F7</f>
        <v>547.20269099999996</v>
      </c>
      <c r="J36" s="32">
        <f>'2 - Embodied emissions (stock)'!F7</f>
        <v>13</v>
      </c>
      <c r="K36" s="32">
        <f t="shared" si="10"/>
        <v>38.304188369999999</v>
      </c>
      <c r="L36" s="33">
        <f t="shared" si="11"/>
        <v>51.304188369999999</v>
      </c>
      <c r="M36" s="1"/>
      <c r="N36" s="31">
        <f>'2 - Electricity (use)'!G7</f>
        <v>547.20269099999996</v>
      </c>
      <c r="O36" s="32">
        <f>'2 - Embodied emissions (stock)'!G7</f>
        <v>13</v>
      </c>
      <c r="P36" s="32">
        <f t="shared" si="12"/>
        <v>38.304188369999999</v>
      </c>
      <c r="Q36" s="33">
        <f t="shared" si="13"/>
        <v>51.304188369999999</v>
      </c>
    </row>
    <row r="37" spans="1:17" x14ac:dyDescent="0.35">
      <c r="A37">
        <v>2017</v>
      </c>
      <c r="D37" s="31">
        <f>'2 - Electricity (use)'!E8</f>
        <v>737.18004699999995</v>
      </c>
      <c r="E37" s="32">
        <f>'2 - Embodied emissions (stock)'!E8</f>
        <v>20.6</v>
      </c>
      <c r="F37" s="32">
        <f t="shared" si="8"/>
        <v>49.759653172500002</v>
      </c>
      <c r="G37" s="33">
        <f t="shared" si="9"/>
        <v>70.359653172500003</v>
      </c>
      <c r="H37" s="1"/>
      <c r="I37" s="31">
        <f>'2 - Electricity (use)'!F8</f>
        <v>737.18004699999995</v>
      </c>
      <c r="J37" s="32">
        <f>'2 - Embodied emissions (stock)'!F8</f>
        <v>20.6</v>
      </c>
      <c r="K37" s="32">
        <f t="shared" si="10"/>
        <v>49.759653172500002</v>
      </c>
      <c r="L37" s="33">
        <f t="shared" si="11"/>
        <v>70.359653172500003</v>
      </c>
      <c r="M37" s="1"/>
      <c r="N37" s="31">
        <f>'2 - Electricity (use)'!G8</f>
        <v>737.18004699999995</v>
      </c>
      <c r="O37" s="32">
        <f>'2 - Embodied emissions (stock)'!G8</f>
        <v>20.6</v>
      </c>
      <c r="P37" s="32">
        <f t="shared" si="12"/>
        <v>49.759653172500002</v>
      </c>
      <c r="Q37" s="33">
        <f t="shared" si="13"/>
        <v>70.359653172500003</v>
      </c>
    </row>
    <row r="38" spans="1:17" x14ac:dyDescent="0.35">
      <c r="A38">
        <v>2018</v>
      </c>
      <c r="D38" s="31">
        <f>'2 - Electricity (use)'!E9</f>
        <v>1227.288446</v>
      </c>
      <c r="E38" s="32">
        <f>'2 - Embodied emissions (stock)'!E9</f>
        <v>32.700000000000003</v>
      </c>
      <c r="F38" s="32">
        <f t="shared" si="8"/>
        <v>79.773748990000001</v>
      </c>
      <c r="G38" s="33">
        <f t="shared" si="9"/>
        <v>112.47374899</v>
      </c>
      <c r="H38" s="1"/>
      <c r="I38" s="31">
        <f>'2 - Electricity (use)'!F9</f>
        <v>1227.288446</v>
      </c>
      <c r="J38" s="32">
        <f>'2 - Embodied emissions (stock)'!F9</f>
        <v>32.700000000000003</v>
      </c>
      <c r="K38" s="32">
        <f t="shared" si="10"/>
        <v>79.773748990000001</v>
      </c>
      <c r="L38" s="33">
        <f t="shared" si="11"/>
        <v>112.47374899</v>
      </c>
      <c r="M38" s="1"/>
      <c r="N38" s="31">
        <f>'2 - Electricity (use)'!G9</f>
        <v>1227.288446</v>
      </c>
      <c r="O38" s="32">
        <f>'2 - Embodied emissions (stock)'!G9</f>
        <v>32.700000000000003</v>
      </c>
      <c r="P38" s="32">
        <f t="shared" si="12"/>
        <v>79.773748990000001</v>
      </c>
      <c r="Q38" s="33">
        <f t="shared" si="13"/>
        <v>112.47374899</v>
      </c>
    </row>
    <row r="39" spans="1:17" x14ac:dyDescent="0.35">
      <c r="A39">
        <v>2019</v>
      </c>
      <c r="D39" s="31">
        <f>'2 - Electricity (use)'!E10</f>
        <v>1468.282549</v>
      </c>
      <c r="E39" s="32">
        <f>'2 - Embodied emissions (stock)'!E10</f>
        <v>39.200000000000003</v>
      </c>
      <c r="F39" s="32">
        <f t="shared" si="8"/>
        <v>91.767659312500001</v>
      </c>
      <c r="G39" s="33">
        <f t="shared" si="9"/>
        <v>130.96765931250002</v>
      </c>
      <c r="H39" s="1"/>
      <c r="I39" s="31">
        <f>'2 - Electricity (use)'!F10</f>
        <v>1468.282549</v>
      </c>
      <c r="J39" s="32">
        <f>'2 - Embodied emissions (stock)'!F10</f>
        <v>39.200000000000003</v>
      </c>
      <c r="K39" s="32">
        <f t="shared" si="10"/>
        <v>91.767659312500001</v>
      </c>
      <c r="L39" s="33">
        <f t="shared" si="11"/>
        <v>130.96765931250002</v>
      </c>
      <c r="M39" s="1"/>
      <c r="N39" s="31">
        <f>'2 - Electricity (use)'!G10</f>
        <v>1468.282549</v>
      </c>
      <c r="O39" s="32">
        <f>'2 - Embodied emissions (stock)'!G10</f>
        <v>39.200000000000003</v>
      </c>
      <c r="P39" s="32">
        <f t="shared" si="12"/>
        <v>91.767659312500001</v>
      </c>
      <c r="Q39" s="33">
        <f t="shared" si="13"/>
        <v>130.96765931250002</v>
      </c>
    </row>
    <row r="40" spans="1:17" x14ac:dyDescent="0.35">
      <c r="A40">
        <v>2020</v>
      </c>
      <c r="D40" s="31">
        <f>'2 - Electricity (use)'!E11</f>
        <v>1725.3148699999999</v>
      </c>
      <c r="E40" s="32">
        <f>'2 - Embodied emissions (stock)'!E11</f>
        <v>49.6</v>
      </c>
      <c r="F40" s="32">
        <f t="shared" si="8"/>
        <v>103.5188922</v>
      </c>
      <c r="G40" s="33">
        <f t="shared" si="9"/>
        <v>153.1188922</v>
      </c>
      <c r="H40" s="1"/>
      <c r="I40" s="31">
        <f>'2 - Electricity (use)'!F11</f>
        <v>1725.3148699999999</v>
      </c>
      <c r="J40" s="32">
        <f>'2 - Embodied emissions (stock)'!F11</f>
        <v>49.6</v>
      </c>
      <c r="K40" s="32">
        <f t="shared" si="10"/>
        <v>103.5188922</v>
      </c>
      <c r="L40" s="33">
        <f t="shared" si="11"/>
        <v>153.1188922</v>
      </c>
      <c r="M40" s="1"/>
      <c r="N40" s="31">
        <f>'2 - Electricity (use)'!G11</f>
        <v>1725.3148699999999</v>
      </c>
      <c r="O40" s="32">
        <f>'2 - Embodied emissions (stock)'!G11</f>
        <v>49.6</v>
      </c>
      <c r="P40" s="32">
        <f t="shared" si="12"/>
        <v>103.5188922</v>
      </c>
      <c r="Q40" s="33">
        <f t="shared" si="13"/>
        <v>153.1188922</v>
      </c>
    </row>
    <row r="41" spans="1:17" x14ac:dyDescent="0.35">
      <c r="A41">
        <v>2021</v>
      </c>
      <c r="D41" s="31">
        <f>'2 - Electricity (use)'!E12</f>
        <v>2335.7618379999999</v>
      </c>
      <c r="E41" s="32">
        <f>'2 - Embodied emissions (stock)'!E12</f>
        <v>65.5</v>
      </c>
      <c r="F41" s="32">
        <f t="shared" si="8"/>
        <v>136.09705642746667</v>
      </c>
      <c r="G41" s="33">
        <f t="shared" si="9"/>
        <v>201.59705642746667</v>
      </c>
      <c r="H41" s="1"/>
      <c r="I41" s="31">
        <f>'2 - Electricity (use)'!F12</f>
        <v>2335.7618379999999</v>
      </c>
      <c r="J41" s="32">
        <f>'2 - Embodied emissions (stock)'!F12</f>
        <v>65.5</v>
      </c>
      <c r="K41" s="32">
        <f t="shared" si="10"/>
        <v>136.09705642746667</v>
      </c>
      <c r="L41" s="33">
        <f t="shared" si="11"/>
        <v>201.59705642746667</v>
      </c>
      <c r="M41" s="1"/>
      <c r="N41" s="31">
        <f>'2 - Electricity (use)'!G12</f>
        <v>2335.7618379999999</v>
      </c>
      <c r="O41" s="32">
        <f>'2 - Embodied emissions (stock)'!G12</f>
        <v>65.5</v>
      </c>
      <c r="P41" s="32">
        <f t="shared" si="12"/>
        <v>136.09705642746667</v>
      </c>
      <c r="Q41" s="33">
        <f t="shared" si="13"/>
        <v>201.59705642746667</v>
      </c>
    </row>
    <row r="42" spans="1:17" x14ac:dyDescent="0.35">
      <c r="A42">
        <v>2022</v>
      </c>
      <c r="D42" s="31">
        <f>'2 - Electricity (use)'!E13</f>
        <v>2536.1358289999998</v>
      </c>
      <c r="E42" s="32">
        <f>'2 - Embodied emissions (stock)'!E13</f>
        <v>72.7</v>
      </c>
      <c r="F42" s="32">
        <f t="shared" si="8"/>
        <v>143.37621219946666</v>
      </c>
      <c r="G42" s="33">
        <f t="shared" si="9"/>
        <v>216.07621219946668</v>
      </c>
      <c r="H42" s="1"/>
      <c r="I42" s="31">
        <f>'2 - Electricity (use)'!F13</f>
        <v>2536.1358289999998</v>
      </c>
      <c r="J42" s="32">
        <f>'2 - Embodied emissions (stock)'!F13</f>
        <v>72.7</v>
      </c>
      <c r="K42" s="32">
        <f t="shared" si="10"/>
        <v>143.37621219946666</v>
      </c>
      <c r="L42" s="33">
        <f t="shared" si="11"/>
        <v>216.07621219946668</v>
      </c>
      <c r="M42" s="1"/>
      <c r="N42" s="31">
        <f>'2 - Electricity (use)'!G13</f>
        <v>2536.1358289999998</v>
      </c>
      <c r="O42" s="32">
        <f>'2 - Embodied emissions (stock)'!G13</f>
        <v>72.7</v>
      </c>
      <c r="P42" s="32">
        <f t="shared" si="12"/>
        <v>143.37621219946666</v>
      </c>
      <c r="Q42" s="33">
        <f t="shared" si="13"/>
        <v>216.07621219946668</v>
      </c>
    </row>
    <row r="43" spans="1:17" x14ac:dyDescent="0.35">
      <c r="A43">
        <v>2023</v>
      </c>
      <c r="D43" s="31">
        <f>'2 - Electricity (use)'!E14</f>
        <v>2728.7197809999998</v>
      </c>
      <c r="E43" s="32">
        <f>'2 - Embodied emissions (stock)'!E14</f>
        <v>79.2</v>
      </c>
      <c r="F43" s="32">
        <f t="shared" si="8"/>
        <v>149.53384399879999</v>
      </c>
      <c r="G43" s="33">
        <f t="shared" si="9"/>
        <v>228.73384399880001</v>
      </c>
      <c r="H43" s="1"/>
      <c r="I43" s="31">
        <f>'2 - Electricity (use)'!F14</f>
        <v>2615.831835</v>
      </c>
      <c r="J43" s="32">
        <f>'2 - Embodied emissions (stock)'!F14</f>
        <v>79.2</v>
      </c>
      <c r="K43" s="32">
        <f t="shared" si="10"/>
        <v>143.34758455799999</v>
      </c>
      <c r="L43" s="33">
        <f t="shared" si="11"/>
        <v>222.54758455799998</v>
      </c>
      <c r="M43" s="1"/>
      <c r="N43" s="31">
        <f>'2 - Electricity (use)'!G14</f>
        <v>2615.831835</v>
      </c>
      <c r="O43" s="32">
        <f>'2 - Embodied emissions (stock)'!G14</f>
        <v>79.2</v>
      </c>
      <c r="P43" s="32">
        <f t="shared" si="12"/>
        <v>143.34758455799999</v>
      </c>
      <c r="Q43" s="33">
        <f t="shared" si="13"/>
        <v>222.54758455799998</v>
      </c>
    </row>
    <row r="44" spans="1:17" x14ac:dyDescent="0.35">
      <c r="A44">
        <v>2024</v>
      </c>
      <c r="D44" s="31">
        <f>'2 - Electricity (use)'!E15</f>
        <v>2927.85095</v>
      </c>
      <c r="E44" s="32">
        <f>'2 - Embodied emissions (stock)'!E15</f>
        <v>89.6</v>
      </c>
      <c r="F44" s="32">
        <f t="shared" si="8"/>
        <v>155.37129041333333</v>
      </c>
      <c r="G44" s="33">
        <f t="shared" si="9"/>
        <v>244.97129041333332</v>
      </c>
      <c r="H44" s="1"/>
      <c r="I44" s="31">
        <f>'2 - Electricity (use)'!F15</f>
        <v>2736.678167</v>
      </c>
      <c r="J44" s="32">
        <f>'2 - Embodied emissions (stock)'!F15</f>
        <v>88.4</v>
      </c>
      <c r="K44" s="32">
        <f t="shared" si="10"/>
        <v>145.22638806213334</v>
      </c>
      <c r="L44" s="33">
        <f t="shared" si="11"/>
        <v>233.62638806213334</v>
      </c>
      <c r="M44" s="1"/>
      <c r="N44" s="31">
        <f>'2 - Electricity (use)'!G15</f>
        <v>2736.678167</v>
      </c>
      <c r="O44" s="32">
        <f>'2 - Embodied emissions (stock)'!G15</f>
        <v>88.4</v>
      </c>
      <c r="P44" s="32">
        <f t="shared" si="12"/>
        <v>145.22638806213334</v>
      </c>
      <c r="Q44" s="33">
        <f t="shared" si="13"/>
        <v>233.62638806213334</v>
      </c>
    </row>
    <row r="45" spans="1:17" x14ac:dyDescent="0.35">
      <c r="A45">
        <v>2025</v>
      </c>
      <c r="D45" s="31">
        <f>'2 - Electricity (use)'!E16</f>
        <v>2758.346943</v>
      </c>
      <c r="E45" s="32">
        <f>'2 - Embodied emissions (stock)'!E16</f>
        <v>90</v>
      </c>
      <c r="F45" s="32">
        <f t="shared" si="8"/>
        <v>141.59514307399999</v>
      </c>
      <c r="G45" s="33">
        <f t="shared" si="9"/>
        <v>231.59514307399999</v>
      </c>
      <c r="H45" s="1"/>
      <c r="I45" s="31">
        <f>'2 - Electricity (use)'!F16</f>
        <v>2527.8644650000001</v>
      </c>
      <c r="J45" s="32">
        <f>'2 - Embodied emissions (stock)'!F16</f>
        <v>88.8</v>
      </c>
      <c r="K45" s="32">
        <f t="shared" si="10"/>
        <v>129.76370920333335</v>
      </c>
      <c r="L45" s="33">
        <f t="shared" si="11"/>
        <v>218.56370920333336</v>
      </c>
      <c r="M45" s="1"/>
      <c r="N45" s="31">
        <f>'2 - Electricity (use)'!G16</f>
        <v>2589.439382</v>
      </c>
      <c r="O45" s="32">
        <f>'2 - Embodied emissions (stock)'!G16</f>
        <v>88.8</v>
      </c>
      <c r="P45" s="32">
        <f t="shared" si="12"/>
        <v>132.92455494266667</v>
      </c>
      <c r="Q45" s="33">
        <f t="shared" si="13"/>
        <v>221.72455494266666</v>
      </c>
    </row>
    <row r="46" spans="1:17" x14ac:dyDescent="0.35">
      <c r="A46">
        <v>2026</v>
      </c>
      <c r="D46" s="31">
        <f>'2 - Electricity (use)'!E17</f>
        <v>2738.9605820000002</v>
      </c>
      <c r="E46" s="32">
        <f>'2 - Embodied emissions (stock)'!E17</f>
        <v>90.6</v>
      </c>
      <c r="F46" s="32">
        <f t="shared" si="8"/>
        <v>135.85244486720001</v>
      </c>
      <c r="G46" s="33">
        <f t="shared" si="9"/>
        <v>226.4524448672</v>
      </c>
      <c r="H46" s="1"/>
      <c r="I46" s="31">
        <f>'2 - Electricity (use)'!F17</f>
        <v>2447.958963</v>
      </c>
      <c r="J46" s="32">
        <f>'2 - Embodied emissions (stock)'!F17</f>
        <v>89.2</v>
      </c>
      <c r="K46" s="32">
        <f t="shared" si="10"/>
        <v>121.4187645648</v>
      </c>
      <c r="L46" s="33">
        <f t="shared" si="11"/>
        <v>210.61876456480002</v>
      </c>
      <c r="M46" s="1"/>
      <c r="N46" s="31">
        <f>'2 - Electricity (use)'!G17</f>
        <v>2445.3691990000002</v>
      </c>
      <c r="O46" s="32">
        <f>'2 - Embodied emissions (stock)'!G17</f>
        <v>89.2</v>
      </c>
      <c r="P46" s="32">
        <f t="shared" si="12"/>
        <v>121.29031227040001</v>
      </c>
      <c r="Q46" s="33">
        <f t="shared" si="13"/>
        <v>210.49031227040001</v>
      </c>
    </row>
    <row r="47" spans="1:17" x14ac:dyDescent="0.35">
      <c r="A47">
        <v>2027</v>
      </c>
      <c r="D47" s="31">
        <f>'2 - Electricity (use)'!E18</f>
        <v>2815.9285610000002</v>
      </c>
      <c r="E47" s="32">
        <f>'2 - Embodied emissions (stock)'!E18</f>
        <v>95.6</v>
      </c>
      <c r="F47" s="32">
        <f t="shared" si="8"/>
        <v>134.78911378653333</v>
      </c>
      <c r="G47" s="33">
        <f t="shared" si="9"/>
        <v>230.38911378653333</v>
      </c>
      <c r="H47" s="1"/>
      <c r="I47" s="31">
        <f>'2 - Electricity (use)'!F18</f>
        <v>2321.547967</v>
      </c>
      <c r="J47" s="32">
        <f>'2 - Embodied emissions (stock)'!F18</f>
        <v>89.9</v>
      </c>
      <c r="K47" s="32">
        <f t="shared" si="10"/>
        <v>111.12476268706666</v>
      </c>
      <c r="L47" s="33">
        <f t="shared" si="11"/>
        <v>201.02476268706667</v>
      </c>
      <c r="M47" s="1"/>
      <c r="N47" s="31">
        <f>'2 - Electricity (use)'!G18</f>
        <v>2287.353118</v>
      </c>
      <c r="O47" s="32">
        <f>'2 - Embodied emissions (stock)'!G18</f>
        <v>89.6</v>
      </c>
      <c r="P47" s="32">
        <f t="shared" si="12"/>
        <v>109.48796924826667</v>
      </c>
      <c r="Q47" s="33">
        <f t="shared" si="13"/>
        <v>199.08796924826666</v>
      </c>
    </row>
    <row r="48" spans="1:17" x14ac:dyDescent="0.35">
      <c r="A48">
        <v>2028</v>
      </c>
      <c r="D48" s="31">
        <f>'2 - Electricity (use)'!E19</f>
        <v>2865.3077870000002</v>
      </c>
      <c r="E48" s="32">
        <f>'2 - Embodied emissions (stock)'!E19</f>
        <v>99.9</v>
      </c>
      <c r="F48" s="32">
        <f t="shared" si="8"/>
        <v>132.18619924026666</v>
      </c>
      <c r="G48" s="33">
        <f t="shared" si="9"/>
        <v>232.08619924026667</v>
      </c>
      <c r="H48" s="1"/>
      <c r="I48" s="31">
        <f>'2 - Electricity (use)'!F19</f>
        <v>2204.3645750000001</v>
      </c>
      <c r="J48" s="32">
        <f>'2 - Embodied emissions (stock)'!F19</f>
        <v>91.1</v>
      </c>
      <c r="K48" s="32">
        <f t="shared" si="10"/>
        <v>101.69468572666666</v>
      </c>
      <c r="L48" s="33">
        <f t="shared" si="11"/>
        <v>192.79468572666667</v>
      </c>
      <c r="M48" s="1"/>
      <c r="N48" s="31">
        <f>'2 - Electricity (use)'!G19</f>
        <v>2111.6536780000001</v>
      </c>
      <c r="O48" s="32">
        <f>'2 - Embodied emissions (stock)'!G19</f>
        <v>89.9</v>
      </c>
      <c r="P48" s="32">
        <f t="shared" si="12"/>
        <v>97.41762301173334</v>
      </c>
      <c r="Q48" s="33">
        <f t="shared" si="13"/>
        <v>187.31762301173336</v>
      </c>
    </row>
    <row r="49" spans="1:17" x14ac:dyDescent="0.35">
      <c r="A49">
        <v>2029</v>
      </c>
      <c r="D49" s="31">
        <f>'2 - Electricity (use)'!E20</f>
        <v>3043.575034</v>
      </c>
      <c r="E49" s="32">
        <f>'2 - Embodied emissions (stock)'!E20</f>
        <v>110</v>
      </c>
      <c r="F49" s="32">
        <f t="shared" si="8"/>
        <v>135.13473150960002</v>
      </c>
      <c r="G49" s="33">
        <f t="shared" si="9"/>
        <v>245.13473150960002</v>
      </c>
      <c r="H49" s="1"/>
      <c r="I49" s="31">
        <f>'2 - Electricity (use)'!F20</f>
        <v>2084.5990310000002</v>
      </c>
      <c r="J49" s="32">
        <f>'2 - Embodied emissions (stock)'!F20</f>
        <v>91.5</v>
      </c>
      <c r="K49" s="32">
        <f t="shared" si="10"/>
        <v>92.556196976400017</v>
      </c>
      <c r="L49" s="33">
        <f t="shared" si="11"/>
        <v>184.05619697640003</v>
      </c>
      <c r="M49" s="1"/>
      <c r="N49" s="31">
        <f>'2 - Electricity (use)'!G20</f>
        <v>1952.0497700000001</v>
      </c>
      <c r="O49" s="32">
        <f>'2 - Embodied emissions (stock)'!G20</f>
        <v>90.3</v>
      </c>
      <c r="P49" s="32">
        <f t="shared" si="12"/>
        <v>86.671009788000006</v>
      </c>
      <c r="Q49" s="33">
        <f t="shared" si="13"/>
        <v>176.971009788</v>
      </c>
    </row>
    <row r="50" spans="1:17" x14ac:dyDescent="0.35">
      <c r="A50">
        <v>2030</v>
      </c>
      <c r="D50" s="31">
        <f>'2 - Electricity (use)'!E21</f>
        <v>3300.7635650000002</v>
      </c>
      <c r="E50" s="32">
        <f>'2 - Embodied emissions (stock)'!E21</f>
        <v>121.6</v>
      </c>
      <c r="F50" s="32">
        <f t="shared" si="8"/>
        <v>140.83257877333335</v>
      </c>
      <c r="G50" s="33">
        <f t="shared" si="9"/>
        <v>262.43257877333338</v>
      </c>
      <c r="H50" s="1"/>
      <c r="I50" s="31">
        <f>'2 - Electricity (use)'!F21</f>
        <v>1963.1618189999999</v>
      </c>
      <c r="J50" s="32">
        <f>'2 - Embodied emissions (stock)'!F21</f>
        <v>91.8</v>
      </c>
      <c r="K50" s="32">
        <f t="shared" si="10"/>
        <v>83.761570944000013</v>
      </c>
      <c r="L50" s="33">
        <f t="shared" si="11"/>
        <v>175.56157094400001</v>
      </c>
      <c r="M50" s="1"/>
      <c r="N50" s="31">
        <f>'2 - Electricity (use)'!G21</f>
        <v>1782.3701450000001</v>
      </c>
      <c r="O50" s="32">
        <f>'2 - Embodied emissions (stock)'!G21</f>
        <v>90.6</v>
      </c>
      <c r="P50" s="32">
        <f t="shared" si="12"/>
        <v>76.047792853333348</v>
      </c>
      <c r="Q50" s="33">
        <f t="shared" si="13"/>
        <v>166.64779285333333</v>
      </c>
    </row>
    <row r="51" spans="1:17" x14ac:dyDescent="0.35">
      <c r="A51">
        <v>2031</v>
      </c>
      <c r="D51" s="31">
        <f>'2 - Electricity (use)'!E22</f>
        <v>3205.980822</v>
      </c>
      <c r="E51" s="32">
        <f>'2 - Embodied emissions (stock)'!E22</f>
        <v>122</v>
      </c>
      <c r="F51" s="32">
        <f t="shared" si="8"/>
        <v>131.23148164720001</v>
      </c>
      <c r="G51" s="33">
        <f t="shared" si="9"/>
        <v>253.23148164720001</v>
      </c>
      <c r="H51" s="1"/>
      <c r="I51" s="31">
        <f>'2 - Electricity (use)'!F22</f>
        <v>1875.2294139999999</v>
      </c>
      <c r="J51" s="32">
        <f>'2 - Embodied emissions (stock)'!F22</f>
        <v>91.8</v>
      </c>
      <c r="K51" s="32">
        <f t="shared" si="10"/>
        <v>76.759390679733329</v>
      </c>
      <c r="L51" s="33">
        <f t="shared" si="11"/>
        <v>168.55939067973333</v>
      </c>
      <c r="M51" s="1"/>
      <c r="N51" s="31">
        <f>'2 - Electricity (use)'!G22</f>
        <v>1656.5545979999999</v>
      </c>
      <c r="O51" s="32">
        <f>'2 - Embodied emissions (stock)'!G22</f>
        <v>90.6</v>
      </c>
      <c r="P51" s="32">
        <f t="shared" si="12"/>
        <v>67.808301544800003</v>
      </c>
      <c r="Q51" s="33">
        <f t="shared" si="13"/>
        <v>158.4083015448</v>
      </c>
    </row>
    <row r="52" spans="1:17" x14ac:dyDescent="0.35">
      <c r="A52">
        <v>2032</v>
      </c>
      <c r="D52" s="31">
        <f>'2 - Electricity (use)'!E23</f>
        <v>3132.0368629999998</v>
      </c>
      <c r="E52" s="32">
        <f>'2 - Embodied emissions (stock)'!E23</f>
        <v>122.4</v>
      </c>
      <c r="F52" s="32">
        <f t="shared" si="8"/>
        <v>122.77584502959999</v>
      </c>
      <c r="G52" s="33">
        <f t="shared" si="9"/>
        <v>245.1758450296</v>
      </c>
      <c r="H52" s="1"/>
      <c r="I52" s="31">
        <f>'2 - Electricity (use)'!F23</f>
        <v>1804.825337</v>
      </c>
      <c r="J52" s="32">
        <f>'2 - Embodied emissions (stock)'!F23</f>
        <v>91.8</v>
      </c>
      <c r="K52" s="32">
        <f t="shared" si="10"/>
        <v>70.749153210399996</v>
      </c>
      <c r="L52" s="33">
        <f t="shared" si="11"/>
        <v>162.54915321039999</v>
      </c>
      <c r="M52" s="1"/>
      <c r="N52" s="31">
        <f>'2 - Electricity (use)'!G23</f>
        <v>1555.6022740000001</v>
      </c>
      <c r="O52" s="32">
        <f>'2 - Embodied emissions (stock)'!G23</f>
        <v>90.6</v>
      </c>
      <c r="P52" s="32">
        <f t="shared" si="12"/>
        <v>60.979609140800001</v>
      </c>
      <c r="Q52" s="33">
        <f t="shared" si="13"/>
        <v>151.57960914079999</v>
      </c>
    </row>
    <row r="53" spans="1:17" x14ac:dyDescent="0.35">
      <c r="A53">
        <v>2033</v>
      </c>
      <c r="D53" s="31">
        <f>'2 - Electricity (use)'!E24</f>
        <v>3112.906254</v>
      </c>
      <c r="E53" s="32">
        <f>'2 - Embodied emissions (stock)'!E24</f>
        <v>132</v>
      </c>
      <c r="F53" s="32">
        <f t="shared" si="8"/>
        <v>116.6302209832</v>
      </c>
      <c r="G53" s="33">
        <f t="shared" si="9"/>
        <v>248.63022098319999</v>
      </c>
      <c r="H53" s="1"/>
      <c r="I53" s="31">
        <f>'2 - Electricity (use)'!F24</f>
        <v>1727.2976020000001</v>
      </c>
      <c r="J53" s="32">
        <f>'2 - Embodied emissions (stock)'!F24</f>
        <v>91.9</v>
      </c>
      <c r="K53" s="32">
        <f t="shared" si="10"/>
        <v>64.716083488266676</v>
      </c>
      <c r="L53" s="33">
        <f t="shared" si="11"/>
        <v>156.61608348826667</v>
      </c>
      <c r="M53" s="1"/>
      <c r="N53" s="31">
        <f>'2 - Electricity (use)'!G24</f>
        <v>1468.4774520000001</v>
      </c>
      <c r="O53" s="32">
        <f>'2 - Embodied emissions (stock)'!G24</f>
        <v>90.6</v>
      </c>
      <c r="P53" s="32">
        <f t="shared" si="12"/>
        <v>55.018955201600008</v>
      </c>
      <c r="Q53" s="33">
        <f t="shared" si="13"/>
        <v>145.61895520159999</v>
      </c>
    </row>
    <row r="54" spans="1:17" x14ac:dyDescent="0.35">
      <c r="A54">
        <v>2034</v>
      </c>
      <c r="D54" s="31">
        <f>'2 - Electricity (use)'!E25</f>
        <v>3043.510143</v>
      </c>
      <c r="E54" s="32">
        <f>'2 - Embodied emissions (stock)'!E25</f>
        <v>132.4</v>
      </c>
      <c r="F54" s="32">
        <f t="shared" si="8"/>
        <v>108.75476244320002</v>
      </c>
      <c r="G54" s="33">
        <f t="shared" si="9"/>
        <v>241.15476244320001</v>
      </c>
      <c r="H54" s="1"/>
      <c r="I54" s="31">
        <f>'2 - Electricity (use)'!F25</f>
        <v>1691.3119939999999</v>
      </c>
      <c r="J54" s="32">
        <f>'2 - Embodied emissions (stock)'!F25</f>
        <v>92</v>
      </c>
      <c r="K54" s="32">
        <f t="shared" si="10"/>
        <v>60.43621525226667</v>
      </c>
      <c r="L54" s="33">
        <f t="shared" si="11"/>
        <v>152.43621525226666</v>
      </c>
      <c r="M54" s="1"/>
      <c r="N54" s="31">
        <f>'2 - Electricity (use)'!G25</f>
        <v>1405.889815</v>
      </c>
      <c r="O54" s="32">
        <f>'2 - Embodied emissions (stock)'!G25</f>
        <v>90.6</v>
      </c>
      <c r="P54" s="32">
        <f t="shared" si="12"/>
        <v>50.23712938933334</v>
      </c>
      <c r="Q54" s="33">
        <f t="shared" si="13"/>
        <v>140.83712938933334</v>
      </c>
    </row>
    <row r="55" spans="1:17" x14ac:dyDescent="0.35">
      <c r="A55">
        <v>2035</v>
      </c>
      <c r="D55" s="34">
        <f>'2 - Electricity (use)'!E26</f>
        <v>3027.6542119999999</v>
      </c>
      <c r="E55" s="35">
        <f>'2 - Embodied emissions (stock)'!E26</f>
        <v>132.80000000000001</v>
      </c>
      <c r="F55" s="35">
        <f t="shared" si="8"/>
        <v>102.940243208</v>
      </c>
      <c r="G55" s="36">
        <f t="shared" si="9"/>
        <v>235.74024320800001</v>
      </c>
      <c r="H55" s="1"/>
      <c r="I55" s="34">
        <f>'2 - Electricity (use)'!F26</f>
        <v>1757.626743</v>
      </c>
      <c r="J55" s="35">
        <f>'2 - Embodied emissions (stock)'!F26</f>
        <v>96.4</v>
      </c>
      <c r="K55" s="35">
        <f t="shared" si="10"/>
        <v>59.759309262000002</v>
      </c>
      <c r="L55" s="36">
        <f t="shared" si="11"/>
        <v>156.15930926200002</v>
      </c>
      <c r="M55" s="1"/>
      <c r="N55" s="34">
        <f>'2 - Electricity (use)'!G26</f>
        <v>1347.3589010000001</v>
      </c>
      <c r="O55" s="35">
        <f>'2 - Embodied emissions (stock)'!G26</f>
        <v>90.6</v>
      </c>
      <c r="P55" s="35">
        <f t="shared" si="12"/>
        <v>45.810202634000007</v>
      </c>
      <c r="Q55" s="36">
        <f t="shared" si="13"/>
        <v>136.410202634</v>
      </c>
    </row>
  </sheetData>
  <mergeCells count="6">
    <mergeCell ref="D1:G1"/>
    <mergeCell ref="I1:L1"/>
    <mergeCell ref="N1:Q1"/>
    <mergeCell ref="D30:G30"/>
    <mergeCell ref="I30:L30"/>
    <mergeCell ref="N30:Q3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8572-5B70-4AAC-9477-B4843D631481}">
  <dimension ref="A1"/>
  <sheetViews>
    <sheetView zoomScale="60" zoomScaleNormal="60" workbookViewId="0">
      <selection activeCell="Q21" sqref="Q21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1F3A-5CD4-4828-82DD-962D4F9A3BEC}">
  <sheetPr>
    <tabColor theme="8"/>
  </sheetPr>
  <dimension ref="A2:X28"/>
  <sheetViews>
    <sheetView zoomScale="60" zoomScaleNormal="60" workbookViewId="0">
      <selection activeCell="D28" sqref="D28"/>
    </sheetView>
  </sheetViews>
  <sheetFormatPr baseColWidth="10" defaultRowHeight="14.5" x14ac:dyDescent="0.35"/>
  <cols>
    <col min="2" max="2" width="13.7265625" bestFit="1" customWidth="1"/>
    <col min="3" max="3" width="12.6328125" bestFit="1" customWidth="1"/>
    <col min="4" max="4" width="15.453125" bestFit="1" customWidth="1"/>
    <col min="5" max="5" width="13.54296875" bestFit="1" customWidth="1"/>
  </cols>
  <sheetData>
    <row r="2" spans="1:24" s="95" customFormat="1" ht="28.5" customHeight="1" x14ac:dyDescent="0.35">
      <c r="A2" s="111"/>
      <c r="B2" s="24" t="str">
        <f>'Scenario and traffic names'!E12</f>
        <v>Usages : croissance maîtrisée</v>
      </c>
      <c r="C2" s="24" t="str">
        <f>'Scenario and traffic names'!E13</f>
        <v>Cahier des charges</v>
      </c>
      <c r="D2" s="24" t="str">
        <f>'Scenario and traffic names'!E14</f>
        <v>Usages : exponentiel</v>
      </c>
      <c r="E2" s="24" t="str">
        <f>'Scenario and traffic names'!E15</f>
        <v>Méta-métavers (Gartner, Ericsson)</v>
      </c>
    </row>
    <row r="3" spans="1:24" x14ac:dyDescent="0.35">
      <c r="A3" s="126">
        <v>2012</v>
      </c>
      <c r="B3" s="17">
        <f>'1 - Electricity (use)'!B3</f>
        <v>12.729028</v>
      </c>
      <c r="C3" s="4">
        <f>'1 - Electricity (use)'!C3</f>
        <v>12.729028</v>
      </c>
      <c r="D3" s="4">
        <f>'1 - Electricity (use)'!D3</f>
        <v>12.729028</v>
      </c>
      <c r="E3" s="5">
        <v>12.729028</v>
      </c>
      <c r="T3" s="1"/>
    </row>
    <row r="4" spans="1:24" x14ac:dyDescent="0.35">
      <c r="A4" s="126">
        <v>2013</v>
      </c>
      <c r="B4" s="8">
        <f>'1 - Electricity (use)'!B4</f>
        <v>75.858078000000006</v>
      </c>
      <c r="C4" s="6">
        <f>'1 - Electricity (use)'!C4</f>
        <v>75.858078000000006</v>
      </c>
      <c r="D4" s="6">
        <f>'1 - Electricity (use)'!D4</f>
        <v>75.858078000000006</v>
      </c>
      <c r="E4" s="7">
        <v>75.858078000000006</v>
      </c>
      <c r="T4" s="1"/>
    </row>
    <row r="5" spans="1:24" x14ac:dyDescent="0.35">
      <c r="A5" s="126">
        <v>2014</v>
      </c>
      <c r="B5" s="8">
        <f>'1 - Electricity (use)'!B5</f>
        <v>195.707604</v>
      </c>
      <c r="C5" s="6">
        <f>'1 - Electricity (use)'!C5</f>
        <v>195.707604</v>
      </c>
      <c r="D5" s="6">
        <f>'1 - Electricity (use)'!D5</f>
        <v>195.707604</v>
      </c>
      <c r="E5" s="7">
        <v>195.707604</v>
      </c>
      <c r="T5" s="1"/>
      <c r="U5" s="1"/>
    </row>
    <row r="6" spans="1:24" x14ac:dyDescent="0.35">
      <c r="A6" s="126">
        <v>2015</v>
      </c>
      <c r="B6" s="8">
        <f>'1 - Electricity (use)'!B6</f>
        <v>376.38400000000001</v>
      </c>
      <c r="C6" s="6">
        <f>'1 - Electricity (use)'!C6</f>
        <v>376.38400000000001</v>
      </c>
      <c r="D6" s="6">
        <f>'1 - Electricity (use)'!D6</f>
        <v>376.38400000000001</v>
      </c>
      <c r="E6" s="7">
        <v>376.38400000000001</v>
      </c>
      <c r="T6" s="1"/>
      <c r="U6" s="1"/>
      <c r="X6" s="13"/>
    </row>
    <row r="7" spans="1:24" x14ac:dyDescent="0.35">
      <c r="A7" s="126">
        <v>2016</v>
      </c>
      <c r="B7" s="8">
        <f>'1 - Electricity (use)'!B7</f>
        <v>547.17892600000005</v>
      </c>
      <c r="C7" s="6">
        <f>'1 - Electricity (use)'!C7</f>
        <v>547.17892600000005</v>
      </c>
      <c r="D7" s="6">
        <f>'1 - Electricity (use)'!D7</f>
        <v>547.17892600000005</v>
      </c>
      <c r="E7" s="7">
        <v>547.17892600000005</v>
      </c>
      <c r="T7" s="1"/>
      <c r="U7" s="1"/>
      <c r="X7" s="13"/>
    </row>
    <row r="8" spans="1:24" x14ac:dyDescent="0.35">
      <c r="A8" s="126">
        <v>2017</v>
      </c>
      <c r="B8" s="8">
        <f>'1 - Electricity (use)'!B8</f>
        <v>734.03869599999996</v>
      </c>
      <c r="C8" s="6">
        <f>'1 - Electricity (use)'!C8</f>
        <v>734.03869599999996</v>
      </c>
      <c r="D8" s="6">
        <f>'1 - Electricity (use)'!D8</f>
        <v>734.03869599999996</v>
      </c>
      <c r="E8" s="7">
        <v>734.03869599999996</v>
      </c>
      <c r="T8" s="1"/>
      <c r="U8" s="1"/>
    </row>
    <row r="9" spans="1:24" x14ac:dyDescent="0.35">
      <c r="A9" s="126">
        <v>2018</v>
      </c>
      <c r="B9" s="8">
        <f>'1 - Electricity (use)'!B9</f>
        <v>1218.0813869999999</v>
      </c>
      <c r="C9" s="6">
        <f>'1 - Electricity (use)'!C9</f>
        <v>1218.0813869999999</v>
      </c>
      <c r="D9" s="6">
        <f>'1 - Electricity (use)'!D9</f>
        <v>1218.0813869999999</v>
      </c>
      <c r="E9" s="7">
        <v>1218.0813869999999</v>
      </c>
      <c r="T9" s="1"/>
      <c r="U9" s="1"/>
    </row>
    <row r="10" spans="1:24" x14ac:dyDescent="0.35">
      <c r="A10" s="126">
        <v>2019</v>
      </c>
      <c r="B10" s="9">
        <f>'1 - Electricity (use)'!B10</f>
        <v>1444.9252180000001</v>
      </c>
      <c r="C10" s="10">
        <f>'1 - Electricity (use)'!C10</f>
        <v>1444.9252180000001</v>
      </c>
      <c r="D10" s="10">
        <f>'1 - Electricity (use)'!D10</f>
        <v>1444.9252180000001</v>
      </c>
      <c r="E10" s="11">
        <v>1444.9252180000001</v>
      </c>
      <c r="T10" s="1"/>
      <c r="U10" s="1"/>
    </row>
    <row r="11" spans="1:24" x14ac:dyDescent="0.35">
      <c r="A11" s="126">
        <v>2020</v>
      </c>
      <c r="B11" s="17">
        <f>'1 - Electricity (use)'!B11</f>
        <v>1739.8330920000001</v>
      </c>
      <c r="C11" s="4">
        <f>'1 - Electricity (use)'!C11</f>
        <v>1739.8330920000001</v>
      </c>
      <c r="D11" s="4">
        <f>'1 - Electricity (use)'!D11</f>
        <v>1739.8330920000001</v>
      </c>
      <c r="E11" s="5">
        <v>1739.8330920000001</v>
      </c>
      <c r="T11" s="1"/>
      <c r="U11" s="1"/>
    </row>
    <row r="12" spans="1:24" x14ac:dyDescent="0.35">
      <c r="A12" s="126">
        <v>2021</v>
      </c>
      <c r="B12" s="8">
        <f>'1 - Electricity (use)'!B12</f>
        <v>2406.3429489999999</v>
      </c>
      <c r="C12" s="6">
        <f>'1 - Electricity (use)'!C12</f>
        <v>2406.3429489999999</v>
      </c>
      <c r="D12" s="6">
        <f>'1 - Electricity (use)'!D12</f>
        <v>2406.3429489999999</v>
      </c>
      <c r="E12" s="7">
        <v>2406.3429489999999</v>
      </c>
      <c r="T12" s="1"/>
      <c r="U12" s="1"/>
    </row>
    <row r="13" spans="1:24" x14ac:dyDescent="0.35">
      <c r="A13" s="126">
        <v>2022</v>
      </c>
      <c r="B13" s="8">
        <f>'1 - Electricity (use)'!B13</f>
        <v>2670.2662780000001</v>
      </c>
      <c r="C13" s="6">
        <f>'1 - Electricity (use)'!C13</f>
        <v>2670.2662780000001</v>
      </c>
      <c r="D13" s="6">
        <f>'1 - Electricity (use)'!D13</f>
        <v>2670.2662780000001</v>
      </c>
      <c r="E13" s="7">
        <v>2670.2662780000001</v>
      </c>
      <c r="T13" s="1"/>
      <c r="U13" s="1"/>
    </row>
    <row r="14" spans="1:24" x14ac:dyDescent="0.35">
      <c r="A14" s="126">
        <v>2023</v>
      </c>
      <c r="B14" s="8">
        <f>'1 - Electricity (use)'!B14</f>
        <v>2793.1964600000001</v>
      </c>
      <c r="C14" s="6">
        <f>'1 - Electricity (use)'!C14</f>
        <v>2885.9748880000002</v>
      </c>
      <c r="D14" s="6">
        <f>'1 - Electricity (use)'!D14</f>
        <v>2885.9748880000002</v>
      </c>
      <c r="E14" s="7">
        <v>2942.8294999999998</v>
      </c>
      <c r="T14" s="1"/>
      <c r="U14" s="1"/>
    </row>
    <row r="15" spans="1:24" x14ac:dyDescent="0.35">
      <c r="A15" s="126">
        <v>2024</v>
      </c>
      <c r="B15" s="8">
        <f>'1 - Electricity (use)'!B15</f>
        <v>2965.368645</v>
      </c>
      <c r="C15" s="6">
        <f>'1 - Electricity (use)'!C15</f>
        <v>3126.2102610000002</v>
      </c>
      <c r="D15" s="6">
        <f>'1 - Electricity (use)'!D15</f>
        <v>3126.2102610000002</v>
      </c>
      <c r="E15" s="7">
        <v>3244.377493</v>
      </c>
      <c r="T15" s="1"/>
      <c r="U15" s="1"/>
    </row>
    <row r="16" spans="1:24" x14ac:dyDescent="0.35">
      <c r="A16" s="126">
        <v>2025</v>
      </c>
      <c r="B16" s="8">
        <f>'1 - Electricity (use)'!B16</f>
        <v>3107.7223610000001</v>
      </c>
      <c r="C16" s="6">
        <f>'1 - Electricity (use)'!C16</f>
        <v>3317.6749140000002</v>
      </c>
      <c r="D16" s="6">
        <f>'1 - Electricity (use)'!D16</f>
        <v>3317.6749140000002</v>
      </c>
      <c r="E16" s="7">
        <v>3732.4645329999998</v>
      </c>
      <c r="T16" s="1"/>
      <c r="U16" s="1"/>
    </row>
    <row r="17" spans="1:21" x14ac:dyDescent="0.35">
      <c r="A17" s="126">
        <v>2026</v>
      </c>
      <c r="B17" s="8">
        <f>'1 - Electricity (use)'!B17</f>
        <v>3012.6296710000001</v>
      </c>
      <c r="C17" s="6">
        <f>'1 - Electricity (use)'!C17</f>
        <v>3382.9657419999999</v>
      </c>
      <c r="D17" s="6">
        <f>'1 - Electricity (use)'!D17</f>
        <v>3382.9657419999999</v>
      </c>
      <c r="E17" s="7">
        <v>3996.2068250000002</v>
      </c>
      <c r="T17" s="1"/>
      <c r="U17" s="1"/>
    </row>
    <row r="18" spans="1:21" x14ac:dyDescent="0.35">
      <c r="A18" s="126">
        <v>2027</v>
      </c>
      <c r="B18" s="8">
        <f>'1 - Electricity (use)'!B18</f>
        <v>2960.3835600000002</v>
      </c>
      <c r="C18" s="6">
        <f>'1 - Electricity (use)'!C18</f>
        <v>3599.4938729999999</v>
      </c>
      <c r="D18" s="6">
        <f>'1 - Electricity (use)'!D18</f>
        <v>3599.4938729999999</v>
      </c>
      <c r="E18" s="7">
        <v>4537.939625</v>
      </c>
      <c r="T18" s="1"/>
      <c r="U18" s="1"/>
    </row>
    <row r="19" spans="1:21" x14ac:dyDescent="0.35">
      <c r="A19" s="126">
        <v>2028</v>
      </c>
      <c r="B19" s="8">
        <f>'1 - Electricity (use)'!B19</f>
        <v>2857.2823069999999</v>
      </c>
      <c r="C19" s="6">
        <f>'1 - Electricity (use)'!C19</f>
        <v>3835.1803329999998</v>
      </c>
      <c r="D19" s="6">
        <f>'1 - Electricity (use)'!D19</f>
        <v>3835.1803329999998</v>
      </c>
      <c r="E19" s="7">
        <v>5303.8144670000001</v>
      </c>
      <c r="T19" s="1"/>
      <c r="U19" s="1"/>
    </row>
    <row r="20" spans="1:21" x14ac:dyDescent="0.35">
      <c r="A20" s="126">
        <v>2029</v>
      </c>
      <c r="B20" s="8">
        <f>'1 - Electricity (use)'!B20</f>
        <v>2792.037233</v>
      </c>
      <c r="C20" s="6">
        <f>'1 - Electricity (use)'!C20</f>
        <v>4110.6645230000004</v>
      </c>
      <c r="D20" s="6">
        <f>'1 - Electricity (use)'!D20</f>
        <v>4110.6645230000004</v>
      </c>
      <c r="E20" s="7">
        <v>6133.482747</v>
      </c>
      <c r="T20" s="1"/>
      <c r="U20" s="1"/>
    </row>
    <row r="21" spans="1:21" x14ac:dyDescent="0.35">
      <c r="A21" s="126">
        <v>2030</v>
      </c>
      <c r="B21" s="9">
        <f>'1 - Electricity (use)'!B21</f>
        <v>2996.3678920000002</v>
      </c>
      <c r="C21" s="10">
        <f>'1 - Electricity (use)'!C21</f>
        <v>4408.9822720000002</v>
      </c>
      <c r="D21" s="10">
        <f>'1 - Electricity (use)'!D21</f>
        <v>4408.9822720000002</v>
      </c>
      <c r="E21" s="11">
        <v>6461.9408329999997</v>
      </c>
      <c r="T21" s="1"/>
      <c r="U21" s="1"/>
    </row>
    <row r="22" spans="1:21" x14ac:dyDescent="0.35">
      <c r="A22" s="126">
        <v>2031</v>
      </c>
      <c r="B22" s="17">
        <f>'1 - Electricity (use)'!B22</f>
        <v>3178.466406</v>
      </c>
      <c r="C22" s="4">
        <f>'1 - Electricity (use)'!C22</f>
        <v>4433.5088009999999</v>
      </c>
      <c r="D22" s="4">
        <f>'1 - Electricity (use)'!D22</f>
        <v>4588.5547509999997</v>
      </c>
      <c r="E22" s="5">
        <v>6413.055816</v>
      </c>
      <c r="T22" s="1"/>
      <c r="U22" s="1"/>
    </row>
    <row r="23" spans="1:21" x14ac:dyDescent="0.35">
      <c r="A23" s="126">
        <v>2032</v>
      </c>
      <c r="B23" s="8">
        <f>'1 - Electricity (use)'!B23</f>
        <v>3173.6611579999999</v>
      </c>
      <c r="C23" s="6">
        <f>'1 - Electricity (use)'!C23</f>
        <v>4389.6429989999997</v>
      </c>
      <c r="D23" s="6">
        <f>'1 - Electricity (use)'!D23</f>
        <v>4880.3339560000004</v>
      </c>
      <c r="E23" s="7">
        <v>7114.8380440000001</v>
      </c>
      <c r="T23" s="1"/>
      <c r="U23" s="1"/>
    </row>
    <row r="24" spans="1:21" x14ac:dyDescent="0.35">
      <c r="A24" s="126">
        <v>2033</v>
      </c>
      <c r="B24" s="8">
        <f>'1 - Electricity (use)'!B24</f>
        <v>3142.2429729999999</v>
      </c>
      <c r="C24" s="6">
        <f>'1 - Electricity (use)'!C24</f>
        <v>4424.4757609999997</v>
      </c>
      <c r="D24" s="6">
        <f>'1 - Electricity (use)'!D24</f>
        <v>5768.3577740000001</v>
      </c>
      <c r="E24" s="7">
        <v>7723.8536759999997</v>
      </c>
      <c r="T24" s="1"/>
      <c r="U24" s="1"/>
    </row>
    <row r="25" spans="1:21" x14ac:dyDescent="0.35">
      <c r="A25" s="126">
        <v>2034</v>
      </c>
      <c r="B25" s="8">
        <f>'1 - Electricity (use)'!B25</f>
        <v>3146.8446680000002</v>
      </c>
      <c r="C25" s="6">
        <f>'1 - Electricity (use)'!C25</f>
        <v>4374.97811</v>
      </c>
      <c r="D25" s="6">
        <f>'1 - Electricity (use)'!D25</f>
        <v>5792.0358669999996</v>
      </c>
      <c r="E25" s="7">
        <v>7934.5752759999996</v>
      </c>
      <c r="T25" s="1"/>
      <c r="U25" s="1"/>
    </row>
    <row r="26" spans="1:21" x14ac:dyDescent="0.35">
      <c r="A26" s="126">
        <v>2035</v>
      </c>
      <c r="B26" s="9">
        <f>'1 - Electricity (use)'!B26</f>
        <v>3165.749922</v>
      </c>
      <c r="C26" s="10">
        <f>'1 - Electricity (use)'!C26</f>
        <v>4270.9792010000001</v>
      </c>
      <c r="D26" s="10">
        <f>'1 - Electricity (use)'!D26</f>
        <v>6536.2651610000003</v>
      </c>
      <c r="E26" s="11">
        <v>9123.5618169999998</v>
      </c>
      <c r="T26" s="1"/>
      <c r="U26" s="1"/>
    </row>
    <row r="27" spans="1:21" x14ac:dyDescent="0.35">
      <c r="D27">
        <f>D26-D15</f>
        <v>3410.0549000000001</v>
      </c>
      <c r="E27">
        <f>E26-E15</f>
        <v>5879.1843239999998</v>
      </c>
    </row>
    <row r="28" spans="1:21" x14ac:dyDescent="0.35">
      <c r="D28">
        <f>D26/D15</f>
        <v>2.0907951210259301</v>
      </c>
      <c r="E28">
        <f>E26/E15</f>
        <v>2.812114754428177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7B4BF-239A-4B78-ACE2-E1E5CD32388D}">
  <sheetPr>
    <tabColor theme="8"/>
  </sheetPr>
  <dimension ref="A2:X26"/>
  <sheetViews>
    <sheetView zoomScale="60" zoomScaleNormal="60" workbookViewId="0">
      <selection activeCell="W13" sqref="W13"/>
    </sheetView>
  </sheetViews>
  <sheetFormatPr baseColWidth="10" defaultRowHeight="14.5" x14ac:dyDescent="0.35"/>
  <cols>
    <col min="2" max="2" width="13.7265625" bestFit="1" customWidth="1"/>
    <col min="3" max="3" width="12.6328125" bestFit="1" customWidth="1"/>
    <col min="4" max="4" width="15.453125" bestFit="1" customWidth="1"/>
  </cols>
  <sheetData>
    <row r="2" spans="1:24" ht="58" x14ac:dyDescent="0.35">
      <c r="A2" s="3"/>
      <c r="B2" s="24" t="str">
        <f>'Scenario and traffic names'!E12</f>
        <v>Usages : croissance maîtrisée</v>
      </c>
      <c r="C2" s="24" t="str">
        <f>'Scenario and traffic names'!E13</f>
        <v>Cahier des charges</v>
      </c>
      <c r="D2" s="24" t="str">
        <f>'Scenario and traffic names'!E14</f>
        <v>Usages : exponentiel</v>
      </c>
      <c r="E2" s="24" t="str">
        <f>'Scenario and traffic names'!E15</f>
        <v>Méta-métavers (Gartner, Ericsson)</v>
      </c>
    </row>
    <row r="3" spans="1:24" x14ac:dyDescent="0.35">
      <c r="A3" s="3">
        <v>2012</v>
      </c>
      <c r="B3" s="17">
        <f>'1 - Embodied emissions (stock)'!B3</f>
        <v>0.5</v>
      </c>
      <c r="C3" s="4">
        <f>'1 - Embodied emissions (stock)'!C3</f>
        <v>0.5</v>
      </c>
      <c r="D3" s="4">
        <f>'1 - Embodied emissions (stock)'!D3</f>
        <v>0.5</v>
      </c>
      <c r="E3" s="5">
        <v>0.5</v>
      </c>
      <c r="T3" s="1"/>
    </row>
    <row r="4" spans="1:24" x14ac:dyDescent="0.35">
      <c r="A4" s="3">
        <v>2013</v>
      </c>
      <c r="B4" s="8">
        <f>'1 - Embodied emissions (stock)'!B4</f>
        <v>2.5</v>
      </c>
      <c r="C4" s="6">
        <f>'1 - Embodied emissions (stock)'!C4</f>
        <v>2.5</v>
      </c>
      <c r="D4" s="6">
        <f>'1 - Embodied emissions (stock)'!D4</f>
        <v>2.5</v>
      </c>
      <c r="E4" s="7">
        <v>2.5</v>
      </c>
      <c r="T4" s="1"/>
    </row>
    <row r="5" spans="1:24" x14ac:dyDescent="0.35">
      <c r="A5" s="3">
        <v>2014</v>
      </c>
      <c r="B5" s="8">
        <f>'1 - Embodied emissions (stock)'!B5</f>
        <v>6.9</v>
      </c>
      <c r="C5" s="6">
        <f>'1 - Embodied emissions (stock)'!C5</f>
        <v>6.9</v>
      </c>
      <c r="D5" s="6">
        <f>'1 - Embodied emissions (stock)'!D5</f>
        <v>6.9</v>
      </c>
      <c r="E5" s="7">
        <v>6.9</v>
      </c>
      <c r="T5" s="1"/>
      <c r="U5" s="1"/>
    </row>
    <row r="6" spans="1:24" x14ac:dyDescent="0.35">
      <c r="A6" s="3">
        <v>2015</v>
      </c>
      <c r="B6" s="8">
        <f>'1 - Embodied emissions (stock)'!B6</f>
        <v>10.9</v>
      </c>
      <c r="C6" s="6">
        <f>'1 - Embodied emissions (stock)'!C6</f>
        <v>10.9</v>
      </c>
      <c r="D6" s="6">
        <f>'1 - Embodied emissions (stock)'!D6</f>
        <v>10.9</v>
      </c>
      <c r="E6" s="7">
        <v>10.9</v>
      </c>
      <c r="T6" s="1"/>
      <c r="U6" s="1"/>
      <c r="X6" s="13"/>
    </row>
    <row r="7" spans="1:24" x14ac:dyDescent="0.35">
      <c r="A7" s="3">
        <v>2016</v>
      </c>
      <c r="B7" s="8">
        <f>'1 - Embodied emissions (stock)'!B7</f>
        <v>15.5</v>
      </c>
      <c r="C7" s="6">
        <f>'1 - Embodied emissions (stock)'!C7</f>
        <v>15.5</v>
      </c>
      <c r="D7" s="6">
        <f>'1 - Embodied emissions (stock)'!D7</f>
        <v>15.5</v>
      </c>
      <c r="E7" s="7">
        <v>15.5</v>
      </c>
      <c r="T7" s="1"/>
      <c r="U7" s="1"/>
      <c r="X7" s="13"/>
    </row>
    <row r="8" spans="1:24" x14ac:dyDescent="0.35">
      <c r="A8" s="3">
        <v>2017</v>
      </c>
      <c r="B8" s="8">
        <f>'1 - Embodied emissions (stock)'!B8</f>
        <v>24.5</v>
      </c>
      <c r="C8" s="6">
        <f>'1 - Embodied emissions (stock)'!C8</f>
        <v>24.5</v>
      </c>
      <c r="D8" s="6">
        <f>'1 - Embodied emissions (stock)'!D8</f>
        <v>24.5</v>
      </c>
      <c r="E8" s="7">
        <v>24.5</v>
      </c>
      <c r="T8" s="1"/>
      <c r="U8" s="1"/>
    </row>
    <row r="9" spans="1:24" x14ac:dyDescent="0.35">
      <c r="A9" s="3">
        <v>2018</v>
      </c>
      <c r="B9" s="8">
        <f>'1 - Embodied emissions (stock)'!B9</f>
        <v>38.799999999999997</v>
      </c>
      <c r="C9" s="6">
        <f>'1 - Embodied emissions (stock)'!C9</f>
        <v>38.799999999999997</v>
      </c>
      <c r="D9" s="6">
        <f>'1 - Embodied emissions (stock)'!D9</f>
        <v>38.799999999999997</v>
      </c>
      <c r="E9" s="7">
        <v>38.799999999999997</v>
      </c>
      <c r="T9" s="1"/>
      <c r="U9" s="1"/>
    </row>
    <row r="10" spans="1:24" x14ac:dyDescent="0.35">
      <c r="A10" s="3">
        <v>2019</v>
      </c>
      <c r="B10" s="9">
        <f>'1 - Embodied emissions (stock)'!B10</f>
        <v>46.2</v>
      </c>
      <c r="C10" s="10">
        <f>'1 - Embodied emissions (stock)'!C10</f>
        <v>46.2</v>
      </c>
      <c r="D10" s="10">
        <f>'1 - Embodied emissions (stock)'!D10</f>
        <v>46.2</v>
      </c>
      <c r="E10" s="11">
        <v>46.2</v>
      </c>
      <c r="T10" s="1"/>
      <c r="U10" s="1"/>
    </row>
    <row r="11" spans="1:24" x14ac:dyDescent="0.35">
      <c r="A11" s="3">
        <v>2020</v>
      </c>
      <c r="B11" s="17">
        <f>'1 - Embodied emissions (stock)'!B11</f>
        <v>59.6</v>
      </c>
      <c r="C11" s="4">
        <f>'1 - Embodied emissions (stock)'!C11</f>
        <v>59.6</v>
      </c>
      <c r="D11" s="4">
        <f>'1 - Embodied emissions (stock)'!D11</f>
        <v>59.6</v>
      </c>
      <c r="E11" s="5">
        <v>59.6</v>
      </c>
      <c r="T11" s="1"/>
      <c r="U11" s="1"/>
    </row>
    <row r="12" spans="1:24" x14ac:dyDescent="0.35">
      <c r="A12" s="3">
        <v>2021</v>
      </c>
      <c r="B12" s="8">
        <f>'1 - Embodied emissions (stock)'!B12</f>
        <v>85.3</v>
      </c>
      <c r="C12" s="6">
        <f>'1 - Embodied emissions (stock)'!C12</f>
        <v>85.3</v>
      </c>
      <c r="D12" s="6">
        <f>'1 - Embodied emissions (stock)'!D12</f>
        <v>85.3</v>
      </c>
      <c r="E12" s="7">
        <v>85.3</v>
      </c>
      <c r="T12" s="1"/>
      <c r="U12" s="1"/>
    </row>
    <row r="13" spans="1:24" x14ac:dyDescent="0.35">
      <c r="A13" s="3">
        <v>2022</v>
      </c>
      <c r="B13" s="8">
        <f>'1 - Embodied emissions (stock)'!B13</f>
        <v>101.6</v>
      </c>
      <c r="C13" s="6">
        <f>'1 - Embodied emissions (stock)'!C13</f>
        <v>101.6</v>
      </c>
      <c r="D13" s="6">
        <f>'1 - Embodied emissions (stock)'!D13</f>
        <v>101.6</v>
      </c>
      <c r="E13" s="7">
        <v>101.6</v>
      </c>
      <c r="T13" s="1"/>
      <c r="U13" s="1"/>
    </row>
    <row r="14" spans="1:24" x14ac:dyDescent="0.35">
      <c r="A14" s="3">
        <v>2023</v>
      </c>
      <c r="B14" s="8">
        <f>'1 - Embodied emissions (stock)'!B14</f>
        <v>117.3</v>
      </c>
      <c r="C14" s="6">
        <f>'1 - Embodied emissions (stock)'!C14</f>
        <v>117.3</v>
      </c>
      <c r="D14" s="6">
        <f>'1 - Embodied emissions (stock)'!D14</f>
        <v>117.3</v>
      </c>
      <c r="E14" s="7">
        <v>118.8</v>
      </c>
      <c r="T14" s="1"/>
      <c r="U14" s="1"/>
    </row>
    <row r="15" spans="1:24" x14ac:dyDescent="0.35">
      <c r="A15" s="3">
        <v>2024</v>
      </c>
      <c r="B15" s="8">
        <f>'1 - Embodied emissions (stock)'!B15</f>
        <v>136.19999999999999</v>
      </c>
      <c r="C15" s="6">
        <f>'1 - Embodied emissions (stock)'!C15</f>
        <v>137.69999999999999</v>
      </c>
      <c r="D15" s="6">
        <f>'1 - Embodied emissions (stock)'!D15</f>
        <v>137.69999999999999</v>
      </c>
      <c r="E15" s="7">
        <v>137.6</v>
      </c>
      <c r="T15" s="1"/>
      <c r="U15" s="1"/>
    </row>
    <row r="16" spans="1:24" x14ac:dyDescent="0.35">
      <c r="A16" s="3">
        <v>2025</v>
      </c>
      <c r="B16" s="8">
        <f>'1 - Embodied emissions (stock)'!B16</f>
        <v>151.80000000000001</v>
      </c>
      <c r="C16" s="6">
        <f>'1 - Embodied emissions (stock)'!C16</f>
        <v>151.80000000000001</v>
      </c>
      <c r="D16" s="6">
        <f>'1 - Embodied emissions (stock)'!D16</f>
        <v>151.80000000000001</v>
      </c>
      <c r="E16" s="7">
        <v>166.2</v>
      </c>
      <c r="T16" s="1"/>
      <c r="U16" s="1"/>
    </row>
    <row r="17" spans="1:21" x14ac:dyDescent="0.35">
      <c r="A17" s="3">
        <v>2026</v>
      </c>
      <c r="B17" s="8">
        <f>'1 - Embodied emissions (stock)'!B17</f>
        <v>157</v>
      </c>
      <c r="C17" s="6">
        <f>'1 - Embodied emissions (stock)'!C17</f>
        <v>160.6</v>
      </c>
      <c r="D17" s="6">
        <f>'1 - Embodied emissions (stock)'!D17</f>
        <v>160.6</v>
      </c>
      <c r="E17" s="7">
        <v>179.5</v>
      </c>
      <c r="T17" s="1"/>
      <c r="U17" s="1"/>
    </row>
    <row r="18" spans="1:21" x14ac:dyDescent="0.35">
      <c r="A18" s="3">
        <v>2027</v>
      </c>
      <c r="B18" s="8">
        <f>'1 - Embodied emissions (stock)'!B18</f>
        <v>162.19999999999999</v>
      </c>
      <c r="C18" s="6">
        <f>'1 - Embodied emissions (stock)'!C18</f>
        <v>178.9</v>
      </c>
      <c r="D18" s="6">
        <f>'1 - Embodied emissions (stock)'!D18</f>
        <v>178.9</v>
      </c>
      <c r="E18" s="7">
        <v>208.4</v>
      </c>
      <c r="T18" s="1"/>
      <c r="U18" s="1"/>
    </row>
    <row r="19" spans="1:21" x14ac:dyDescent="0.35">
      <c r="A19" s="3">
        <v>2028</v>
      </c>
      <c r="B19" s="8">
        <f>'1 - Embodied emissions (stock)'!B19</f>
        <v>163.4</v>
      </c>
      <c r="C19" s="6">
        <f>'1 - Embodied emissions (stock)'!C19</f>
        <v>189.3</v>
      </c>
      <c r="D19" s="6">
        <f>'1 - Embodied emissions (stock)'!D19</f>
        <v>189.3</v>
      </c>
      <c r="E19" s="7">
        <v>245</v>
      </c>
      <c r="T19" s="1"/>
      <c r="U19" s="1"/>
    </row>
    <row r="20" spans="1:21" x14ac:dyDescent="0.35">
      <c r="A20" s="3">
        <v>2029</v>
      </c>
      <c r="B20" s="8">
        <f>'1 - Embodied emissions (stock)'!B20</f>
        <v>165.1</v>
      </c>
      <c r="C20" s="6">
        <f>'1 - Embodied emissions (stock)'!C20</f>
        <v>197.9</v>
      </c>
      <c r="D20" s="6">
        <f>'1 - Embodied emissions (stock)'!D20</f>
        <v>197.9</v>
      </c>
      <c r="E20" s="7">
        <v>282.7</v>
      </c>
      <c r="T20" s="1"/>
      <c r="U20" s="1"/>
    </row>
    <row r="21" spans="1:21" x14ac:dyDescent="0.35">
      <c r="A21" s="3">
        <v>2030</v>
      </c>
      <c r="B21" s="9">
        <f>'1 - Embodied emissions (stock)'!B21</f>
        <v>177.4</v>
      </c>
      <c r="C21" s="10">
        <f>'1 - Embodied emissions (stock)'!C21</f>
        <v>215.3</v>
      </c>
      <c r="D21" s="10">
        <f>'1 - Embodied emissions (stock)'!D21</f>
        <v>215.3</v>
      </c>
      <c r="E21" s="11">
        <v>281.8</v>
      </c>
      <c r="T21" s="1"/>
      <c r="U21" s="1"/>
    </row>
    <row r="22" spans="1:21" x14ac:dyDescent="0.35">
      <c r="A22" s="3">
        <v>2031</v>
      </c>
      <c r="B22" s="17">
        <f>'1 - Embodied emissions (stock)'!B22</f>
        <v>189.4</v>
      </c>
      <c r="C22" s="4">
        <f>'1 - Embodied emissions (stock)'!C22</f>
        <v>221.5</v>
      </c>
      <c r="D22" s="4">
        <f>'1 - Embodied emissions (stock)'!D22</f>
        <v>225.3</v>
      </c>
      <c r="E22" s="5">
        <v>278.7</v>
      </c>
      <c r="T22" s="1"/>
      <c r="U22" s="1"/>
    </row>
    <row r="23" spans="1:21" x14ac:dyDescent="0.35">
      <c r="A23" s="3">
        <v>2032</v>
      </c>
      <c r="B23" s="8">
        <f>'1 - Embodied emissions (stock)'!B23</f>
        <v>191.3</v>
      </c>
      <c r="C23" s="6">
        <f>'1 - Embodied emissions (stock)'!C23</f>
        <v>223.4</v>
      </c>
      <c r="D23" s="6">
        <f>'1 - Embodied emissions (stock)'!D23</f>
        <v>233.8</v>
      </c>
      <c r="E23" s="7">
        <v>311.60000000000002</v>
      </c>
      <c r="T23" s="1"/>
      <c r="U23" s="1"/>
    </row>
    <row r="24" spans="1:21" x14ac:dyDescent="0.35">
      <c r="A24" s="3">
        <v>2033</v>
      </c>
      <c r="B24" s="8">
        <f>'1 - Embodied emissions (stock)'!B24</f>
        <v>191.3</v>
      </c>
      <c r="C24" s="6">
        <f>'1 - Embodied emissions (stock)'!C24</f>
        <v>228.1</v>
      </c>
      <c r="D24" s="6">
        <f>'1 - Embodied emissions (stock)'!D24</f>
        <v>275.89999999999998</v>
      </c>
      <c r="E24" s="7">
        <v>345.1</v>
      </c>
      <c r="T24" s="1"/>
      <c r="U24" s="1"/>
    </row>
    <row r="25" spans="1:21" x14ac:dyDescent="0.35">
      <c r="A25" s="3">
        <v>2034</v>
      </c>
      <c r="B25" s="8">
        <f>'1 - Embodied emissions (stock)'!B25</f>
        <v>191.9</v>
      </c>
      <c r="C25" s="6">
        <f>'1 - Embodied emissions (stock)'!C25</f>
        <v>232.4</v>
      </c>
      <c r="D25" s="6">
        <f>'1 - Embodied emissions (stock)'!D25</f>
        <v>277.7</v>
      </c>
      <c r="E25" s="7">
        <v>357.9</v>
      </c>
      <c r="T25" s="1"/>
      <c r="U25" s="1"/>
    </row>
    <row r="26" spans="1:21" x14ac:dyDescent="0.35">
      <c r="A26" s="3">
        <v>2035</v>
      </c>
      <c r="B26" s="9">
        <f>'1 - Embodied emissions (stock)'!B26</f>
        <v>195.1</v>
      </c>
      <c r="C26" s="10">
        <f>'1 - Embodied emissions (stock)'!C26</f>
        <v>234</v>
      </c>
      <c r="D26" s="10">
        <f>'1 - Embodied emissions (stock)'!D26</f>
        <v>328.4</v>
      </c>
      <c r="E26" s="11">
        <v>448.1</v>
      </c>
      <c r="T26" s="1"/>
      <c r="U26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6A8EC-E934-491A-B558-C817E4F4F021}">
  <sheetPr>
    <tabColor theme="8"/>
  </sheetPr>
  <dimension ref="A2:X26"/>
  <sheetViews>
    <sheetView zoomScale="60" zoomScaleNormal="60" workbookViewId="0">
      <selection activeCell="Q27" sqref="Q27"/>
    </sheetView>
  </sheetViews>
  <sheetFormatPr baseColWidth="10" defaultRowHeight="14.5" x14ac:dyDescent="0.35"/>
  <cols>
    <col min="2" max="2" width="13.7265625" bestFit="1" customWidth="1"/>
    <col min="3" max="3" width="12.6328125" bestFit="1" customWidth="1"/>
    <col min="4" max="4" width="15.453125" bestFit="1" customWidth="1"/>
  </cols>
  <sheetData>
    <row r="2" spans="1:24" ht="58" x14ac:dyDescent="0.35">
      <c r="A2" s="3"/>
      <c r="B2" s="24" t="str">
        <f>'Scenario and traffic names'!E12</f>
        <v>Usages : croissance maîtrisée</v>
      </c>
      <c r="C2" s="24" t="str">
        <f>'Scenario and traffic names'!E13</f>
        <v>Cahier des charges</v>
      </c>
      <c r="D2" s="24" t="str">
        <f>'Scenario and traffic names'!E14</f>
        <v>Usages : exponentiel</v>
      </c>
      <c r="E2" s="24" t="str">
        <f>'Scenario and traffic names'!E15</f>
        <v>Méta-métavers (Gartner, Ericsson)</v>
      </c>
    </row>
    <row r="3" spans="1:24" x14ac:dyDescent="0.35">
      <c r="A3" s="3">
        <v>2012</v>
      </c>
      <c r="B3" s="17">
        <f>'1 - Embodied emissions (flux)'!B3</f>
        <v>12.3</v>
      </c>
      <c r="C3" s="4">
        <f>'1 - Embodied emissions (flux)'!C3</f>
        <v>12.3</v>
      </c>
      <c r="D3" s="4">
        <f>'1 - Embodied emissions (flux)'!D3</f>
        <v>12.3</v>
      </c>
      <c r="E3" s="5">
        <v>12.3</v>
      </c>
      <c r="T3" s="1"/>
    </row>
    <row r="4" spans="1:24" x14ac:dyDescent="0.35">
      <c r="A4" s="3">
        <v>2013</v>
      </c>
      <c r="B4" s="8">
        <f>'1 - Embodied emissions (flux)'!B4</f>
        <v>16.8</v>
      </c>
      <c r="C4" s="6">
        <f>'1 - Embodied emissions (flux)'!C4</f>
        <v>16.8</v>
      </c>
      <c r="D4" s="6">
        <f>'1 - Embodied emissions (flux)'!D4</f>
        <v>16.8</v>
      </c>
      <c r="E4" s="7">
        <v>16.8</v>
      </c>
      <c r="T4" s="1"/>
    </row>
    <row r="5" spans="1:24" x14ac:dyDescent="0.35">
      <c r="A5" s="3">
        <v>2014</v>
      </c>
      <c r="B5" s="8">
        <f>'1 - Embodied emissions (flux)'!B5</f>
        <v>27.6</v>
      </c>
      <c r="C5" s="6">
        <f>'1 - Embodied emissions (flux)'!C5</f>
        <v>27.6</v>
      </c>
      <c r="D5" s="6">
        <f>'1 - Embodied emissions (flux)'!D5</f>
        <v>27.6</v>
      </c>
      <c r="E5" s="7">
        <v>27.6</v>
      </c>
      <c r="T5" s="1"/>
      <c r="U5" s="1"/>
    </row>
    <row r="6" spans="1:24" x14ac:dyDescent="0.35">
      <c r="A6" s="3">
        <v>2015</v>
      </c>
      <c r="B6" s="8">
        <f>'1 - Embodied emissions (flux)'!B6</f>
        <v>31.4</v>
      </c>
      <c r="C6" s="6">
        <f>'1 - Embodied emissions (flux)'!C6</f>
        <v>31.4</v>
      </c>
      <c r="D6" s="6">
        <f>'1 - Embodied emissions (flux)'!D6</f>
        <v>31.4</v>
      </c>
      <c r="E6" s="7">
        <v>31.4</v>
      </c>
      <c r="T6" s="1"/>
      <c r="U6" s="1"/>
      <c r="X6" s="13"/>
    </row>
    <row r="7" spans="1:24" x14ac:dyDescent="0.35">
      <c r="A7" s="3">
        <v>2016</v>
      </c>
      <c r="B7" s="8">
        <f>'1 - Embodied emissions (flux)'!B7</f>
        <v>40.5</v>
      </c>
      <c r="C7" s="6">
        <f>'1 - Embodied emissions (flux)'!C7</f>
        <v>40.5</v>
      </c>
      <c r="D7" s="6">
        <f>'1 - Embodied emissions (flux)'!D7</f>
        <v>40.5</v>
      </c>
      <c r="E7" s="7">
        <v>40.5</v>
      </c>
      <c r="T7" s="1"/>
      <c r="U7" s="1"/>
      <c r="X7" s="13"/>
    </row>
    <row r="8" spans="1:24" x14ac:dyDescent="0.35">
      <c r="A8" s="3">
        <v>2017</v>
      </c>
      <c r="B8" s="8">
        <f>'1 - Embodied emissions (flux)'!B8</f>
        <v>67.599999999999994</v>
      </c>
      <c r="C8" s="6">
        <f>'1 - Embodied emissions (flux)'!C8</f>
        <v>67.599999999999994</v>
      </c>
      <c r="D8" s="6">
        <f>'1 - Embodied emissions (flux)'!D8</f>
        <v>67.599999999999994</v>
      </c>
      <c r="E8" s="7">
        <v>67.599999999999994</v>
      </c>
      <c r="T8" s="1"/>
      <c r="U8" s="1"/>
    </row>
    <row r="9" spans="1:24" x14ac:dyDescent="0.35">
      <c r="A9" s="3">
        <v>2018</v>
      </c>
      <c r="B9" s="8">
        <f>'1 - Embodied emissions (flux)'!B9</f>
        <v>84.8</v>
      </c>
      <c r="C9" s="6">
        <f>'1 - Embodied emissions (flux)'!C9</f>
        <v>84.8</v>
      </c>
      <c r="D9" s="6">
        <f>'1 - Embodied emissions (flux)'!D9</f>
        <v>84.8</v>
      </c>
      <c r="E9" s="7">
        <v>84.8</v>
      </c>
      <c r="T9" s="1"/>
      <c r="U9" s="1"/>
    </row>
    <row r="10" spans="1:24" x14ac:dyDescent="0.35">
      <c r="A10" s="3">
        <v>2019</v>
      </c>
      <c r="B10" s="9">
        <f>'1 - Embodied emissions (flux)'!B10</f>
        <v>94.6</v>
      </c>
      <c r="C10" s="10">
        <f>'1 - Embodied emissions (flux)'!C10</f>
        <v>94.6</v>
      </c>
      <c r="D10" s="10">
        <f>'1 - Embodied emissions (flux)'!D10</f>
        <v>94.6</v>
      </c>
      <c r="E10" s="11">
        <v>94.6</v>
      </c>
      <c r="T10" s="1"/>
      <c r="U10" s="1"/>
    </row>
    <row r="11" spans="1:24" x14ac:dyDescent="0.35">
      <c r="A11" s="3">
        <v>2020</v>
      </c>
      <c r="B11" s="17">
        <f>'1 - Embodied emissions (flux)'!B11</f>
        <v>168.8</v>
      </c>
      <c r="C11" s="4">
        <f>'1 - Embodied emissions (flux)'!C11</f>
        <v>168.8</v>
      </c>
      <c r="D11" s="4">
        <f>'1 - Embodied emissions (flux)'!D11</f>
        <v>168.8</v>
      </c>
      <c r="E11" s="5">
        <v>168.8</v>
      </c>
      <c r="T11" s="1"/>
      <c r="U11" s="1"/>
    </row>
    <row r="12" spans="1:24" x14ac:dyDescent="0.35">
      <c r="A12" s="3">
        <v>2021</v>
      </c>
      <c r="B12" s="8">
        <f>'1 - Embodied emissions (flux)'!B12</f>
        <v>256.39999999999998</v>
      </c>
      <c r="C12" s="6">
        <f>'1 - Embodied emissions (flux)'!C12</f>
        <v>256.39999999999998</v>
      </c>
      <c r="D12" s="6">
        <f>'1 - Embodied emissions (flux)'!D12</f>
        <v>256.39999999999998</v>
      </c>
      <c r="E12" s="7">
        <v>256.39999999999998</v>
      </c>
      <c r="T12" s="1"/>
      <c r="U12" s="1"/>
    </row>
    <row r="13" spans="1:24" x14ac:dyDescent="0.35">
      <c r="A13" s="3">
        <v>2022</v>
      </c>
      <c r="B13" s="8">
        <f>'1 - Embodied emissions (flux)'!B13</f>
        <v>265.89999999999998</v>
      </c>
      <c r="C13" s="6">
        <f>'1 - Embodied emissions (flux)'!C13</f>
        <v>265.89999999999998</v>
      </c>
      <c r="D13" s="6">
        <f>'1 - Embodied emissions (flux)'!D13</f>
        <v>265.89999999999998</v>
      </c>
      <c r="E13" s="7">
        <v>268.5</v>
      </c>
      <c r="T13" s="1"/>
      <c r="U13" s="1"/>
    </row>
    <row r="14" spans="1:24" x14ac:dyDescent="0.35">
      <c r="A14" s="3">
        <v>2023</v>
      </c>
      <c r="B14" s="8">
        <f>'1 - Embodied emissions (flux)'!B14</f>
        <v>264</v>
      </c>
      <c r="C14" s="6">
        <f>'1 - Embodied emissions (flux)'!C14</f>
        <v>266.60000000000002</v>
      </c>
      <c r="D14" s="6">
        <f>'1 - Embodied emissions (flux)'!D14</f>
        <v>266.60000000000002</v>
      </c>
      <c r="E14" s="7">
        <v>269.10000000000002</v>
      </c>
      <c r="T14" s="1"/>
      <c r="U14" s="1"/>
    </row>
    <row r="15" spans="1:24" x14ac:dyDescent="0.35">
      <c r="A15" s="3">
        <v>2024</v>
      </c>
      <c r="B15" s="8">
        <f>'1 - Embodied emissions (flux)'!B15</f>
        <v>273.2</v>
      </c>
      <c r="C15" s="6">
        <f>'1 - Embodied emissions (flux)'!C15</f>
        <v>275.8</v>
      </c>
      <c r="D15" s="6">
        <f>'1 - Embodied emissions (flux)'!D15</f>
        <v>275.8</v>
      </c>
      <c r="E15" s="7">
        <v>302.5</v>
      </c>
      <c r="T15" s="1"/>
      <c r="U15" s="1"/>
    </row>
    <row r="16" spans="1:24" x14ac:dyDescent="0.35">
      <c r="A16" s="3">
        <v>2025</v>
      </c>
      <c r="B16" s="8">
        <f>'1 - Embodied emissions (flux)'!B16</f>
        <v>237.4</v>
      </c>
      <c r="C16" s="6">
        <f>'1 - Embodied emissions (flux)'!C16</f>
        <v>241.3</v>
      </c>
      <c r="D16" s="6">
        <f>'1 - Embodied emissions (flux)'!D16</f>
        <v>241.3</v>
      </c>
      <c r="E16" s="7">
        <v>305.8</v>
      </c>
      <c r="T16" s="1"/>
      <c r="U16" s="1"/>
    </row>
    <row r="17" spans="1:21" x14ac:dyDescent="0.35">
      <c r="A17" s="3">
        <v>2026</v>
      </c>
      <c r="B17" s="8">
        <f>'1 - Embodied emissions (flux)'!B17</f>
        <v>192.6</v>
      </c>
      <c r="C17" s="6">
        <f>'1 - Embodied emissions (flux)'!C17</f>
        <v>230.6</v>
      </c>
      <c r="D17" s="6">
        <f>'1 - Embodied emissions (flux)'!D17</f>
        <v>230.6</v>
      </c>
      <c r="E17" s="7">
        <v>304.5</v>
      </c>
      <c r="T17" s="1"/>
      <c r="U17" s="1"/>
    </row>
    <row r="18" spans="1:21" x14ac:dyDescent="0.35">
      <c r="A18" s="3">
        <v>2027</v>
      </c>
      <c r="B18" s="8">
        <f>'1 - Embodied emissions (flux)'!B18</f>
        <v>171.2</v>
      </c>
      <c r="C18" s="6">
        <f>'1 - Embodied emissions (flux)'!C18</f>
        <v>249.5</v>
      </c>
      <c r="D18" s="6">
        <f>'1 - Embodied emissions (flux)'!D18</f>
        <v>249.5</v>
      </c>
      <c r="E18" s="7">
        <v>369.3</v>
      </c>
      <c r="T18" s="1"/>
      <c r="U18" s="1"/>
    </row>
    <row r="19" spans="1:21" x14ac:dyDescent="0.35">
      <c r="A19" s="3">
        <v>2028</v>
      </c>
      <c r="B19" s="8">
        <f>'1 - Embodied emissions (flux)'!B19</f>
        <v>153.4</v>
      </c>
      <c r="C19" s="6">
        <f>'1 - Embodied emissions (flux)'!C19</f>
        <v>227.4</v>
      </c>
      <c r="D19" s="6">
        <f>'1 - Embodied emissions (flux)'!D19</f>
        <v>227.4</v>
      </c>
      <c r="E19" s="7">
        <v>445.3</v>
      </c>
      <c r="T19" s="1"/>
      <c r="U19" s="1"/>
    </row>
    <row r="20" spans="1:21" x14ac:dyDescent="0.35">
      <c r="A20" s="3">
        <v>2029</v>
      </c>
      <c r="B20" s="8">
        <f>'1 - Embodied emissions (flux)'!B20</f>
        <v>173.3</v>
      </c>
      <c r="C20" s="6">
        <f>'1 - Embodied emissions (flux)'!C20</f>
        <v>226.4</v>
      </c>
      <c r="D20" s="6">
        <f>'1 - Embodied emissions (flux)'!D20</f>
        <v>226.4</v>
      </c>
      <c r="E20" s="7">
        <v>400.7</v>
      </c>
      <c r="T20" s="1"/>
      <c r="U20" s="1"/>
    </row>
    <row r="21" spans="1:21" x14ac:dyDescent="0.35">
      <c r="A21" s="3">
        <v>2030</v>
      </c>
      <c r="B21" s="9">
        <f>'1 - Embodied emissions (flux)'!B21</f>
        <v>226.4</v>
      </c>
      <c r="C21" s="10">
        <f>'1 - Embodied emissions (flux)'!C21</f>
        <v>258.10000000000002</v>
      </c>
      <c r="D21" s="10">
        <f>'1 - Embodied emissions (flux)'!D21</f>
        <v>281</v>
      </c>
      <c r="E21" s="11">
        <v>219.4</v>
      </c>
      <c r="T21" s="1"/>
      <c r="U21" s="1"/>
    </row>
    <row r="22" spans="1:21" x14ac:dyDescent="0.35">
      <c r="A22" s="3">
        <v>2031</v>
      </c>
      <c r="B22" s="17">
        <f>'1 - Embodied emissions (flux)'!B22</f>
        <v>230.3</v>
      </c>
      <c r="C22" s="4">
        <f>'1 - Embodied emissions (flux)'!C22</f>
        <v>242</v>
      </c>
      <c r="D22" s="4">
        <f>'1 - Embodied emissions (flux)'!D22</f>
        <v>286.39999999999998</v>
      </c>
      <c r="E22" s="5">
        <v>188.2</v>
      </c>
      <c r="T22" s="1"/>
      <c r="U22" s="1"/>
    </row>
    <row r="23" spans="1:21" x14ac:dyDescent="0.35">
      <c r="A23" s="3">
        <v>2032</v>
      </c>
      <c r="B23" s="8">
        <f>'1 - Embodied emissions (flux)'!B23</f>
        <v>183.7</v>
      </c>
      <c r="C23" s="6">
        <f>'1 - Embodied emissions (flux)'!C23</f>
        <v>210.1</v>
      </c>
      <c r="D23" s="6">
        <f>'1 - Embodied emissions (flux)'!D23</f>
        <v>294.89999999999998</v>
      </c>
      <c r="E23" s="7">
        <v>367.3</v>
      </c>
      <c r="T23" s="1"/>
      <c r="U23" s="1"/>
    </row>
    <row r="24" spans="1:21" x14ac:dyDescent="0.35">
      <c r="A24" s="3">
        <v>2033</v>
      </c>
      <c r="B24" s="8">
        <f>'1 - Embodied emissions (flux)'!B24</f>
        <v>155.19999999999999</v>
      </c>
      <c r="C24" s="6">
        <f>'1 - Embodied emissions (flux)'!C24</f>
        <v>209.7</v>
      </c>
      <c r="D24" s="6">
        <f>'1 - Embodied emissions (flux)'!D24</f>
        <v>338.2</v>
      </c>
      <c r="E24" s="7">
        <v>457.6</v>
      </c>
      <c r="T24" s="1"/>
      <c r="U24" s="1"/>
    </row>
    <row r="25" spans="1:21" x14ac:dyDescent="0.35">
      <c r="A25" s="3">
        <v>2034</v>
      </c>
      <c r="B25" s="8">
        <f>'1 - Embodied emissions (flux)'!B25</f>
        <v>165.6</v>
      </c>
      <c r="C25" s="6">
        <f>'1 - Embodied emissions (flux)'!C25</f>
        <v>214.6</v>
      </c>
      <c r="D25" s="6">
        <f>'1 - Embodied emissions (flux)'!D25</f>
        <v>378.7</v>
      </c>
      <c r="E25" s="7">
        <v>617.4</v>
      </c>
      <c r="T25" s="1"/>
      <c r="U25" s="1"/>
    </row>
    <row r="26" spans="1:21" x14ac:dyDescent="0.35">
      <c r="A26" s="3">
        <v>2035</v>
      </c>
      <c r="B26" s="9">
        <f>'1 - Embodied emissions (flux)'!B26</f>
        <v>187.5</v>
      </c>
      <c r="C26" s="10">
        <f>'1 - Embodied emissions (flux)'!C26</f>
        <v>218</v>
      </c>
      <c r="D26" s="10">
        <f>'1 - Embodied emissions (flux)'!D26</f>
        <v>415.6</v>
      </c>
      <c r="E26" s="11">
        <v>760.5</v>
      </c>
      <c r="T26" s="1"/>
      <c r="U26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ABEC-9964-4203-9132-DC1CD012BBFA}">
  <sheetPr>
    <tabColor theme="8"/>
  </sheetPr>
  <dimension ref="A1:V29"/>
  <sheetViews>
    <sheetView zoomScale="60" zoomScaleNormal="60" workbookViewId="0">
      <selection activeCell="N31" sqref="N31"/>
    </sheetView>
  </sheetViews>
  <sheetFormatPr baseColWidth="10" defaultRowHeight="14.5" x14ac:dyDescent="0.35"/>
  <cols>
    <col min="2" max="2" width="21.26953125" customWidth="1"/>
    <col min="4" max="4" width="18.1796875" customWidth="1"/>
    <col min="5" max="5" width="18.08984375" customWidth="1"/>
    <col min="6" max="6" width="18.36328125" customWidth="1"/>
    <col min="7" max="7" width="15.54296875" customWidth="1"/>
    <col min="9" max="9" width="12.08984375" bestFit="1" customWidth="1"/>
    <col min="10" max="10" width="20.08984375" bestFit="1" customWidth="1"/>
    <col min="11" max="11" width="22.453125" bestFit="1" customWidth="1"/>
    <col min="12" max="12" width="13.7265625" bestFit="1" customWidth="1"/>
    <col min="14" max="14" width="11.81640625" bestFit="1" customWidth="1"/>
    <col min="15" max="15" width="19" customWidth="1"/>
    <col min="16" max="16" width="19.08984375" customWidth="1"/>
    <col min="17" max="17" width="13.7265625" bestFit="1" customWidth="1"/>
  </cols>
  <sheetData>
    <row r="1" spans="1:22" x14ac:dyDescent="0.35">
      <c r="D1" s="150" t="str">
        <f>'Scenario and traffic names'!E12</f>
        <v>Usages : croissance maîtrisée</v>
      </c>
      <c r="E1" s="151"/>
      <c r="F1" s="151"/>
      <c r="G1" s="148"/>
      <c r="I1" s="150" t="str">
        <f>'Scenario and traffic names'!E13</f>
        <v>Cahier des charges</v>
      </c>
      <c r="J1" s="151"/>
      <c r="K1" s="151"/>
      <c r="L1" s="148"/>
      <c r="N1" s="149" t="str">
        <f>'Scenario and traffic names'!E14</f>
        <v>Usages : exponentiel</v>
      </c>
      <c r="O1" s="149"/>
      <c r="P1" s="149"/>
      <c r="Q1" s="149"/>
      <c r="S1" s="149" t="str">
        <f>'Scenario and traffic names'!E15</f>
        <v>Méta-métavers (Gartner, Ericsson)</v>
      </c>
      <c r="T1" s="149"/>
      <c r="U1" s="149"/>
      <c r="V1" s="149"/>
    </row>
    <row r="2" spans="1:22" s="14" customFormat="1" ht="45" customHeight="1" x14ac:dyDescent="0.35">
      <c r="B2" s="24" t="s">
        <v>1</v>
      </c>
      <c r="D2" s="15" t="s">
        <v>0</v>
      </c>
      <c r="E2" s="15" t="s">
        <v>2</v>
      </c>
      <c r="F2" s="15" t="s">
        <v>3</v>
      </c>
      <c r="G2" s="15" t="s">
        <v>4</v>
      </c>
      <c r="I2" s="15" t="s">
        <v>0</v>
      </c>
      <c r="J2" s="15" t="s">
        <v>2</v>
      </c>
      <c r="K2" s="15" t="s">
        <v>3</v>
      </c>
      <c r="L2" s="15" t="s">
        <v>4</v>
      </c>
      <c r="N2" s="15" t="s">
        <v>0</v>
      </c>
      <c r="O2" s="15" t="s">
        <v>2</v>
      </c>
      <c r="P2" s="15" t="s">
        <v>3</v>
      </c>
      <c r="Q2" s="15" t="s">
        <v>4</v>
      </c>
      <c r="S2" s="24" t="s">
        <v>0</v>
      </c>
      <c r="T2" s="24" t="s">
        <v>2</v>
      </c>
      <c r="U2" s="24" t="s">
        <v>3</v>
      </c>
      <c r="V2" s="24" t="s">
        <v>4</v>
      </c>
    </row>
    <row r="3" spans="1:22" x14ac:dyDescent="0.35">
      <c r="A3" s="17">
        <v>2012</v>
      </c>
      <c r="B3" s="25">
        <f>FE!C3/1000</f>
        <v>0.08</v>
      </c>
      <c r="C3" s="16" t="s">
        <v>14</v>
      </c>
      <c r="D3" s="28">
        <f>'1 - Electricity (use)'!B3</f>
        <v>12.729028</v>
      </c>
      <c r="E3" s="29">
        <f>'1 - Embodied emissions (stock)'!B3</f>
        <v>0.5</v>
      </c>
      <c r="F3" s="29">
        <f>D3*$B3</f>
        <v>1.01832224</v>
      </c>
      <c r="G3" s="30">
        <f>E3+F3</f>
        <v>1.51832224</v>
      </c>
      <c r="H3" s="1"/>
      <c r="I3" s="28">
        <f>'1 - Electricity (use)'!C3</f>
        <v>12.729028</v>
      </c>
      <c r="J3" s="29">
        <f>'1 - Embodied emissions (stock)'!C3</f>
        <v>0.5</v>
      </c>
      <c r="K3" s="29">
        <f>I3*$B3</f>
        <v>1.01832224</v>
      </c>
      <c r="L3" s="30">
        <f>J3+K3</f>
        <v>1.51832224</v>
      </c>
      <c r="M3" s="1"/>
      <c r="N3" s="28">
        <f>'1 - Electricity (use)'!D3</f>
        <v>12.729028</v>
      </c>
      <c r="O3" s="29">
        <f>'1 - Embodied emissions (stock)'!C3</f>
        <v>0.5</v>
      </c>
      <c r="P3" s="29">
        <f>N3*$B3</f>
        <v>1.01832224</v>
      </c>
      <c r="Q3" s="30">
        <f>O3+P3</f>
        <v>1.51832224</v>
      </c>
      <c r="S3" s="28">
        <f>'3 - Electricity (use)'!E3</f>
        <v>12.729028</v>
      </c>
      <c r="T3" s="29">
        <f>'3 - Embodied emissions (stock)'!E3</f>
        <v>0.5</v>
      </c>
      <c r="U3" s="29">
        <f>S3*$B3</f>
        <v>1.01832224</v>
      </c>
      <c r="V3" s="30">
        <f>T3+U3</f>
        <v>1.51832224</v>
      </c>
    </row>
    <row r="4" spans="1:22" x14ac:dyDescent="0.35">
      <c r="A4" s="8">
        <v>2013</v>
      </c>
      <c r="B4" s="26">
        <f t="shared" ref="B4:B10" si="0">$B$3+$B$28*(A4-$A$3)</f>
        <v>7.7499999999999999E-2</v>
      </c>
      <c r="D4" s="31">
        <f>'1 - Electricity (use)'!B4</f>
        <v>75.858078000000006</v>
      </c>
      <c r="E4" s="32">
        <f>'1 - Embodied emissions (stock)'!B4</f>
        <v>2.5</v>
      </c>
      <c r="F4" s="32">
        <f t="shared" ref="F4:F26" si="1">D4*$B4</f>
        <v>5.8790010450000008</v>
      </c>
      <c r="G4" s="33">
        <f t="shared" ref="G4:G26" si="2">E4+F4</f>
        <v>8.3790010450000008</v>
      </c>
      <c r="H4" s="1"/>
      <c r="I4" s="31">
        <f>'1 - Electricity (use)'!C4</f>
        <v>75.858078000000006</v>
      </c>
      <c r="J4" s="32">
        <f>'1 - Embodied emissions (stock)'!C4</f>
        <v>2.5</v>
      </c>
      <c r="K4" s="32">
        <f t="shared" ref="K4:K26" si="3">I4*$B4</f>
        <v>5.8790010450000008</v>
      </c>
      <c r="L4" s="33">
        <f t="shared" ref="L4:L26" si="4">J4+K4</f>
        <v>8.3790010450000008</v>
      </c>
      <c r="M4" s="1"/>
      <c r="N4" s="31">
        <f>'1 - Electricity (use)'!D4</f>
        <v>75.858078000000006</v>
      </c>
      <c r="O4" s="32">
        <f>'1 - Embodied emissions (stock)'!C4</f>
        <v>2.5</v>
      </c>
      <c r="P4" s="32">
        <f t="shared" ref="P4:P26" si="5">N4*$B4</f>
        <v>5.8790010450000008</v>
      </c>
      <c r="Q4" s="33">
        <f t="shared" ref="Q4:Q26" si="6">O4+P4</f>
        <v>8.3790010450000008</v>
      </c>
      <c r="S4" s="31">
        <f>'3 - Electricity (use)'!E4</f>
        <v>75.858078000000006</v>
      </c>
      <c r="T4" s="32">
        <f>'3 - Embodied emissions (stock)'!E4</f>
        <v>2.5</v>
      </c>
      <c r="U4" s="32">
        <f t="shared" ref="U4:U26" si="7">S4*$B4</f>
        <v>5.8790010450000008</v>
      </c>
      <c r="V4" s="33">
        <f t="shared" ref="V4:V26" si="8">T4+U4</f>
        <v>8.3790010450000008</v>
      </c>
    </row>
    <row r="5" spans="1:22" x14ac:dyDescent="0.35">
      <c r="A5" s="8">
        <v>2014</v>
      </c>
      <c r="B5" s="26">
        <f t="shared" si="0"/>
        <v>7.4999999999999997E-2</v>
      </c>
      <c r="D5" s="31">
        <f>'1 - Electricity (use)'!B5</f>
        <v>195.707604</v>
      </c>
      <c r="E5" s="32">
        <f>'1 - Embodied emissions (stock)'!B5</f>
        <v>6.9</v>
      </c>
      <c r="F5" s="32">
        <f t="shared" si="1"/>
        <v>14.6780703</v>
      </c>
      <c r="G5" s="33">
        <f t="shared" si="2"/>
        <v>21.5780703</v>
      </c>
      <c r="H5" s="1"/>
      <c r="I5" s="31">
        <f>'1 - Electricity (use)'!C5</f>
        <v>195.707604</v>
      </c>
      <c r="J5" s="32">
        <f>'1 - Embodied emissions (stock)'!C5</f>
        <v>6.9</v>
      </c>
      <c r="K5" s="32">
        <f t="shared" si="3"/>
        <v>14.6780703</v>
      </c>
      <c r="L5" s="33">
        <f t="shared" si="4"/>
        <v>21.5780703</v>
      </c>
      <c r="M5" s="1"/>
      <c r="N5" s="31">
        <f>'1 - Electricity (use)'!D5</f>
        <v>195.707604</v>
      </c>
      <c r="O5" s="32">
        <f>'1 - Embodied emissions (stock)'!C5</f>
        <v>6.9</v>
      </c>
      <c r="P5" s="32">
        <f t="shared" si="5"/>
        <v>14.6780703</v>
      </c>
      <c r="Q5" s="33">
        <f t="shared" si="6"/>
        <v>21.5780703</v>
      </c>
      <c r="S5" s="31">
        <f>'3 - Electricity (use)'!E5</f>
        <v>195.707604</v>
      </c>
      <c r="T5" s="32">
        <f>'3 - Embodied emissions (stock)'!E5</f>
        <v>6.9</v>
      </c>
      <c r="U5" s="32">
        <f t="shared" si="7"/>
        <v>14.6780703</v>
      </c>
      <c r="V5" s="33">
        <f t="shared" si="8"/>
        <v>21.5780703</v>
      </c>
    </row>
    <row r="6" spans="1:22" x14ac:dyDescent="0.35">
      <c r="A6" s="8">
        <v>2015</v>
      </c>
      <c r="B6" s="26">
        <f t="shared" si="0"/>
        <v>7.2499999999999995E-2</v>
      </c>
      <c r="D6" s="31">
        <f>'1 - Electricity (use)'!B6</f>
        <v>376.38400000000001</v>
      </c>
      <c r="E6" s="32">
        <f>'1 - Embodied emissions (stock)'!B6</f>
        <v>10.9</v>
      </c>
      <c r="F6" s="32">
        <f t="shared" si="1"/>
        <v>27.287839999999999</v>
      </c>
      <c r="G6" s="33">
        <f t="shared" si="2"/>
        <v>38.187840000000001</v>
      </c>
      <c r="H6" s="1"/>
      <c r="I6" s="31">
        <f>'1 - Electricity (use)'!C6</f>
        <v>376.38400000000001</v>
      </c>
      <c r="J6" s="32">
        <f>'1 - Embodied emissions (stock)'!C6</f>
        <v>10.9</v>
      </c>
      <c r="K6" s="32">
        <f t="shared" si="3"/>
        <v>27.287839999999999</v>
      </c>
      <c r="L6" s="33">
        <f t="shared" si="4"/>
        <v>38.187840000000001</v>
      </c>
      <c r="M6" s="1"/>
      <c r="N6" s="31">
        <f>'1 - Electricity (use)'!D6</f>
        <v>376.38400000000001</v>
      </c>
      <c r="O6" s="32">
        <f>'1 - Embodied emissions (stock)'!C6</f>
        <v>10.9</v>
      </c>
      <c r="P6" s="32">
        <f t="shared" si="5"/>
        <v>27.287839999999999</v>
      </c>
      <c r="Q6" s="33">
        <f t="shared" si="6"/>
        <v>38.187840000000001</v>
      </c>
      <c r="S6" s="31">
        <f>'3 - Electricity (use)'!E6</f>
        <v>376.38400000000001</v>
      </c>
      <c r="T6" s="32">
        <f>'3 - Embodied emissions (stock)'!E6</f>
        <v>10.9</v>
      </c>
      <c r="U6" s="32">
        <f t="shared" si="7"/>
        <v>27.287839999999999</v>
      </c>
      <c r="V6" s="33">
        <f t="shared" si="8"/>
        <v>38.187840000000001</v>
      </c>
    </row>
    <row r="7" spans="1:22" x14ac:dyDescent="0.35">
      <c r="A7" s="8">
        <v>2016</v>
      </c>
      <c r="B7" s="26">
        <f t="shared" si="0"/>
        <v>7.0000000000000007E-2</v>
      </c>
      <c r="D7" s="31">
        <f>'1 - Electricity (use)'!B7</f>
        <v>547.17892600000005</v>
      </c>
      <c r="E7" s="32">
        <f>'1 - Embodied emissions (stock)'!B7</f>
        <v>15.5</v>
      </c>
      <c r="F7" s="32">
        <f t="shared" si="1"/>
        <v>38.302524820000009</v>
      </c>
      <c r="G7" s="33">
        <f t="shared" si="2"/>
        <v>53.802524820000009</v>
      </c>
      <c r="H7" s="1"/>
      <c r="I7" s="31">
        <f>'1 - Electricity (use)'!C7</f>
        <v>547.17892600000005</v>
      </c>
      <c r="J7" s="32">
        <f>'1 - Embodied emissions (stock)'!C7</f>
        <v>15.5</v>
      </c>
      <c r="K7" s="32">
        <f t="shared" si="3"/>
        <v>38.302524820000009</v>
      </c>
      <c r="L7" s="33">
        <f t="shared" si="4"/>
        <v>53.802524820000009</v>
      </c>
      <c r="M7" s="1"/>
      <c r="N7" s="31">
        <f>'1 - Electricity (use)'!D7</f>
        <v>547.17892600000005</v>
      </c>
      <c r="O7" s="32">
        <f>'1 - Embodied emissions (stock)'!C7</f>
        <v>15.5</v>
      </c>
      <c r="P7" s="32">
        <f t="shared" si="5"/>
        <v>38.302524820000009</v>
      </c>
      <c r="Q7" s="33">
        <f t="shared" si="6"/>
        <v>53.802524820000009</v>
      </c>
      <c r="S7" s="31">
        <f>'3 - Electricity (use)'!E7</f>
        <v>547.17892600000005</v>
      </c>
      <c r="T7" s="32">
        <f>'3 - Embodied emissions (stock)'!E7</f>
        <v>15.5</v>
      </c>
      <c r="U7" s="32">
        <f t="shared" si="7"/>
        <v>38.302524820000009</v>
      </c>
      <c r="V7" s="33">
        <f t="shared" si="8"/>
        <v>53.802524820000009</v>
      </c>
    </row>
    <row r="8" spans="1:22" x14ac:dyDescent="0.35">
      <c r="A8" s="8">
        <v>2017</v>
      </c>
      <c r="B8" s="26">
        <f t="shared" si="0"/>
        <v>6.7500000000000004E-2</v>
      </c>
      <c r="D8" s="31">
        <f>'1 - Electricity (use)'!B8</f>
        <v>734.03869599999996</v>
      </c>
      <c r="E8" s="32">
        <f>'1 - Embodied emissions (stock)'!B8</f>
        <v>24.5</v>
      </c>
      <c r="F8" s="32">
        <f t="shared" si="1"/>
        <v>49.547611979999999</v>
      </c>
      <c r="G8" s="33">
        <f t="shared" si="2"/>
        <v>74.047611979999999</v>
      </c>
      <c r="H8" s="1"/>
      <c r="I8" s="31">
        <f>'1 - Electricity (use)'!C8</f>
        <v>734.03869599999996</v>
      </c>
      <c r="J8" s="32">
        <f>'1 - Embodied emissions (stock)'!C8</f>
        <v>24.5</v>
      </c>
      <c r="K8" s="32">
        <f t="shared" si="3"/>
        <v>49.547611979999999</v>
      </c>
      <c r="L8" s="33">
        <f t="shared" si="4"/>
        <v>74.047611979999999</v>
      </c>
      <c r="M8" s="1"/>
      <c r="N8" s="31">
        <f>'1 - Electricity (use)'!D8</f>
        <v>734.03869599999996</v>
      </c>
      <c r="O8" s="32">
        <f>'1 - Embodied emissions (stock)'!C8</f>
        <v>24.5</v>
      </c>
      <c r="P8" s="32">
        <f t="shared" si="5"/>
        <v>49.547611979999999</v>
      </c>
      <c r="Q8" s="33">
        <f t="shared" si="6"/>
        <v>74.047611979999999</v>
      </c>
      <c r="S8" s="31">
        <f>'3 - Electricity (use)'!E8</f>
        <v>734.03869599999996</v>
      </c>
      <c r="T8" s="32">
        <f>'3 - Embodied emissions (stock)'!E8</f>
        <v>24.5</v>
      </c>
      <c r="U8" s="32">
        <f t="shared" si="7"/>
        <v>49.547611979999999</v>
      </c>
      <c r="V8" s="33">
        <f t="shared" si="8"/>
        <v>74.047611979999999</v>
      </c>
    </row>
    <row r="9" spans="1:22" x14ac:dyDescent="0.35">
      <c r="A9" s="8">
        <v>2018</v>
      </c>
      <c r="B9" s="26">
        <f t="shared" si="0"/>
        <v>6.5000000000000002E-2</v>
      </c>
      <c r="D9" s="31">
        <f>'1 - Electricity (use)'!B9</f>
        <v>1218.0813869999999</v>
      </c>
      <c r="E9" s="32">
        <f>'1 - Embodied emissions (stock)'!B9</f>
        <v>38.799999999999997</v>
      </c>
      <c r="F9" s="32">
        <f t="shared" si="1"/>
        <v>79.175290154999999</v>
      </c>
      <c r="G9" s="33">
        <f t="shared" si="2"/>
        <v>117.975290155</v>
      </c>
      <c r="H9" s="1"/>
      <c r="I9" s="31">
        <f>'1 - Electricity (use)'!C9</f>
        <v>1218.0813869999999</v>
      </c>
      <c r="J9" s="32">
        <f>'1 - Embodied emissions (stock)'!C9</f>
        <v>38.799999999999997</v>
      </c>
      <c r="K9" s="32">
        <f t="shared" si="3"/>
        <v>79.175290154999999</v>
      </c>
      <c r="L9" s="33">
        <f t="shared" si="4"/>
        <v>117.975290155</v>
      </c>
      <c r="M9" s="1"/>
      <c r="N9" s="31">
        <f>'1 - Electricity (use)'!D9</f>
        <v>1218.0813869999999</v>
      </c>
      <c r="O9" s="32">
        <f>'1 - Embodied emissions (stock)'!C9</f>
        <v>38.799999999999997</v>
      </c>
      <c r="P9" s="32">
        <f t="shared" si="5"/>
        <v>79.175290154999999</v>
      </c>
      <c r="Q9" s="33">
        <f t="shared" si="6"/>
        <v>117.975290155</v>
      </c>
      <c r="S9" s="31">
        <f>'3 - Electricity (use)'!E9</f>
        <v>1218.0813869999999</v>
      </c>
      <c r="T9" s="32">
        <f>'3 - Embodied emissions (stock)'!E9</f>
        <v>38.799999999999997</v>
      </c>
      <c r="U9" s="32">
        <f t="shared" si="7"/>
        <v>79.175290154999999</v>
      </c>
      <c r="V9" s="33">
        <f t="shared" si="8"/>
        <v>117.975290155</v>
      </c>
    </row>
    <row r="10" spans="1:22" x14ac:dyDescent="0.35">
      <c r="A10" s="8">
        <v>2019</v>
      </c>
      <c r="B10" s="26">
        <f t="shared" si="0"/>
        <v>6.25E-2</v>
      </c>
      <c r="D10" s="31">
        <f>'1 - Electricity (use)'!B10</f>
        <v>1444.9252180000001</v>
      </c>
      <c r="E10" s="32">
        <f>'1 - Embodied emissions (stock)'!B10</f>
        <v>46.2</v>
      </c>
      <c r="F10" s="32">
        <f t="shared" si="1"/>
        <v>90.307826125000005</v>
      </c>
      <c r="G10" s="33">
        <f t="shared" si="2"/>
        <v>136.50782612500001</v>
      </c>
      <c r="H10" s="1"/>
      <c r="I10" s="31">
        <f>'1 - Electricity (use)'!C10</f>
        <v>1444.9252180000001</v>
      </c>
      <c r="J10" s="32">
        <f>'1 - Embodied emissions (stock)'!C10</f>
        <v>46.2</v>
      </c>
      <c r="K10" s="32">
        <f t="shared" si="3"/>
        <v>90.307826125000005</v>
      </c>
      <c r="L10" s="33">
        <f t="shared" si="4"/>
        <v>136.50782612500001</v>
      </c>
      <c r="M10" s="1"/>
      <c r="N10" s="31">
        <f>'1 - Electricity (use)'!D10</f>
        <v>1444.9252180000001</v>
      </c>
      <c r="O10" s="32">
        <f>'1 - Embodied emissions (stock)'!C10</f>
        <v>46.2</v>
      </c>
      <c r="P10" s="32">
        <f t="shared" si="5"/>
        <v>90.307826125000005</v>
      </c>
      <c r="Q10" s="33">
        <f t="shared" si="6"/>
        <v>136.50782612500001</v>
      </c>
      <c r="S10" s="31">
        <f>'3 - Electricity (use)'!E10</f>
        <v>1444.9252180000001</v>
      </c>
      <c r="T10" s="32">
        <f>'3 - Embodied emissions (stock)'!E10</f>
        <v>46.2</v>
      </c>
      <c r="U10" s="32">
        <f t="shared" si="7"/>
        <v>90.307826125000005</v>
      </c>
      <c r="V10" s="33">
        <f t="shared" si="8"/>
        <v>136.50782612500001</v>
      </c>
    </row>
    <row r="11" spans="1:22" x14ac:dyDescent="0.35">
      <c r="A11" s="8">
        <v>2020</v>
      </c>
      <c r="B11" s="26">
        <f>FE!C4/1000</f>
        <v>0.06</v>
      </c>
      <c r="C11" s="16" t="s">
        <v>14</v>
      </c>
      <c r="D11" s="31">
        <f>'1 - Electricity (use)'!B11</f>
        <v>1739.8330920000001</v>
      </c>
      <c r="E11" s="32">
        <f>'1 - Embodied emissions (stock)'!B11</f>
        <v>59.6</v>
      </c>
      <c r="F11" s="32">
        <f t="shared" si="1"/>
        <v>104.38998552</v>
      </c>
      <c r="G11" s="33">
        <f t="shared" si="2"/>
        <v>163.98998552</v>
      </c>
      <c r="H11" s="1"/>
      <c r="I11" s="31">
        <f>'1 - Electricity (use)'!C11</f>
        <v>1739.8330920000001</v>
      </c>
      <c r="J11" s="32">
        <f>'1 - Embodied emissions (stock)'!C11</f>
        <v>59.6</v>
      </c>
      <c r="K11" s="32">
        <f t="shared" si="3"/>
        <v>104.38998552</v>
      </c>
      <c r="L11" s="33">
        <f t="shared" si="4"/>
        <v>163.98998552</v>
      </c>
      <c r="M11" s="1"/>
      <c r="N11" s="31">
        <f>'1 - Electricity (use)'!D11</f>
        <v>1739.8330920000001</v>
      </c>
      <c r="O11" s="32">
        <f>'1 - Embodied emissions (stock)'!C11</f>
        <v>59.6</v>
      </c>
      <c r="P11" s="32">
        <f t="shared" si="5"/>
        <v>104.38998552</v>
      </c>
      <c r="Q11" s="33">
        <f t="shared" si="6"/>
        <v>163.98998552</v>
      </c>
      <c r="S11" s="31">
        <f>'3 - Electricity (use)'!E11</f>
        <v>1739.8330920000001</v>
      </c>
      <c r="T11" s="32">
        <f>'3 - Embodied emissions (stock)'!E11</f>
        <v>59.6</v>
      </c>
      <c r="U11" s="32">
        <f t="shared" si="7"/>
        <v>104.38998552</v>
      </c>
      <c r="V11" s="33">
        <f t="shared" si="8"/>
        <v>163.98998552</v>
      </c>
    </row>
    <row r="12" spans="1:22" x14ac:dyDescent="0.35">
      <c r="A12" s="8">
        <v>2021</v>
      </c>
      <c r="B12" s="26">
        <f t="shared" ref="B12:B25" si="9">$B$11+$B$29*(A12-$A$11)</f>
        <v>5.8266666666666668E-2</v>
      </c>
      <c r="D12" s="31">
        <f>'1 - Electricity (use)'!B12</f>
        <v>2406.3429489999999</v>
      </c>
      <c r="E12" s="32">
        <f>'1 - Embodied emissions (stock)'!B12</f>
        <v>85.3</v>
      </c>
      <c r="F12" s="32">
        <f t="shared" si="1"/>
        <v>140.20958249506666</v>
      </c>
      <c r="G12" s="33">
        <f t="shared" si="2"/>
        <v>225.50958249506664</v>
      </c>
      <c r="H12" s="1"/>
      <c r="I12" s="31">
        <f>'1 - Electricity (use)'!C12</f>
        <v>2406.3429489999999</v>
      </c>
      <c r="J12" s="32">
        <f>'1 - Embodied emissions (stock)'!C12</f>
        <v>85.3</v>
      </c>
      <c r="K12" s="32">
        <f t="shared" si="3"/>
        <v>140.20958249506666</v>
      </c>
      <c r="L12" s="33">
        <f t="shared" si="4"/>
        <v>225.50958249506664</v>
      </c>
      <c r="M12" s="1"/>
      <c r="N12" s="31">
        <f>'1 - Electricity (use)'!D12</f>
        <v>2406.3429489999999</v>
      </c>
      <c r="O12" s="32">
        <f>'1 - Embodied emissions (stock)'!C12</f>
        <v>85.3</v>
      </c>
      <c r="P12" s="32">
        <f t="shared" si="5"/>
        <v>140.20958249506666</v>
      </c>
      <c r="Q12" s="33">
        <f t="shared" si="6"/>
        <v>225.50958249506664</v>
      </c>
      <c r="S12" s="31">
        <f>'3 - Electricity (use)'!E12</f>
        <v>2406.3429489999999</v>
      </c>
      <c r="T12" s="32">
        <f>'3 - Embodied emissions (stock)'!E12</f>
        <v>85.3</v>
      </c>
      <c r="U12" s="32">
        <f t="shared" si="7"/>
        <v>140.20958249506666</v>
      </c>
      <c r="V12" s="33">
        <f t="shared" si="8"/>
        <v>225.50958249506664</v>
      </c>
    </row>
    <row r="13" spans="1:22" x14ac:dyDescent="0.35">
      <c r="A13" s="8">
        <v>2022</v>
      </c>
      <c r="B13" s="26">
        <f t="shared" si="9"/>
        <v>5.6533333333333331E-2</v>
      </c>
      <c r="D13" s="31">
        <f>'1 - Electricity (use)'!B13</f>
        <v>2670.2662780000001</v>
      </c>
      <c r="E13" s="32">
        <f>'1 - Embodied emissions (stock)'!B13</f>
        <v>101.6</v>
      </c>
      <c r="F13" s="32">
        <f t="shared" si="1"/>
        <v>150.95905358293334</v>
      </c>
      <c r="G13" s="33">
        <f t="shared" si="2"/>
        <v>252.55905358293333</v>
      </c>
      <c r="H13" s="1"/>
      <c r="I13" s="31">
        <f>'1 - Electricity (use)'!C13</f>
        <v>2670.2662780000001</v>
      </c>
      <c r="J13" s="32">
        <f>'1 - Embodied emissions (stock)'!C13</f>
        <v>101.6</v>
      </c>
      <c r="K13" s="32">
        <f t="shared" si="3"/>
        <v>150.95905358293334</v>
      </c>
      <c r="L13" s="33">
        <f t="shared" si="4"/>
        <v>252.55905358293333</v>
      </c>
      <c r="M13" s="1"/>
      <c r="N13" s="31">
        <f>'1 - Electricity (use)'!D13</f>
        <v>2670.2662780000001</v>
      </c>
      <c r="O13" s="32">
        <f>'1 - Embodied emissions (stock)'!C13</f>
        <v>101.6</v>
      </c>
      <c r="P13" s="32">
        <f t="shared" si="5"/>
        <v>150.95905358293334</v>
      </c>
      <c r="Q13" s="33">
        <f t="shared" si="6"/>
        <v>252.55905358293333</v>
      </c>
      <c r="S13" s="31">
        <f>'3 - Electricity (use)'!E13</f>
        <v>2670.2662780000001</v>
      </c>
      <c r="T13" s="32">
        <f>'3 - Embodied emissions (stock)'!E13</f>
        <v>101.6</v>
      </c>
      <c r="U13" s="32">
        <f t="shared" si="7"/>
        <v>150.95905358293334</v>
      </c>
      <c r="V13" s="33">
        <f t="shared" si="8"/>
        <v>252.55905358293333</v>
      </c>
    </row>
    <row r="14" spans="1:22" x14ac:dyDescent="0.35">
      <c r="A14" s="8">
        <v>2023</v>
      </c>
      <c r="B14" s="26">
        <f t="shared" si="9"/>
        <v>5.4800000000000001E-2</v>
      </c>
      <c r="D14" s="31">
        <f>'1 - Electricity (use)'!B14</f>
        <v>2793.1964600000001</v>
      </c>
      <c r="E14" s="32">
        <f>'1 - Embodied emissions (stock)'!B14</f>
        <v>117.3</v>
      </c>
      <c r="F14" s="32">
        <f t="shared" si="1"/>
        <v>153.06716600800002</v>
      </c>
      <c r="G14" s="33">
        <f t="shared" si="2"/>
        <v>270.36716600800003</v>
      </c>
      <c r="H14" s="1"/>
      <c r="I14" s="31">
        <f>'1 - Electricity (use)'!C14</f>
        <v>2885.9748880000002</v>
      </c>
      <c r="J14" s="32">
        <f>'1 - Embodied emissions (stock)'!C14</f>
        <v>117.3</v>
      </c>
      <c r="K14" s="32">
        <f t="shared" si="3"/>
        <v>158.15142386240001</v>
      </c>
      <c r="L14" s="33">
        <f t="shared" si="4"/>
        <v>275.45142386240002</v>
      </c>
      <c r="M14" s="1"/>
      <c r="N14" s="31">
        <f>'1 - Electricity (use)'!D14</f>
        <v>2885.9748880000002</v>
      </c>
      <c r="O14" s="32">
        <f>'1 - Embodied emissions (stock)'!C14</f>
        <v>117.3</v>
      </c>
      <c r="P14" s="32">
        <f t="shared" si="5"/>
        <v>158.15142386240001</v>
      </c>
      <c r="Q14" s="33">
        <f t="shared" si="6"/>
        <v>275.45142386240002</v>
      </c>
      <c r="S14" s="31">
        <f>'3 - Electricity (use)'!E14</f>
        <v>2942.8294999999998</v>
      </c>
      <c r="T14" s="32">
        <f>'3 - Embodied emissions (stock)'!E14</f>
        <v>118.8</v>
      </c>
      <c r="U14" s="32">
        <f t="shared" si="7"/>
        <v>161.26705659999999</v>
      </c>
      <c r="V14" s="33">
        <f t="shared" si="8"/>
        <v>280.0670566</v>
      </c>
    </row>
    <row r="15" spans="1:22" x14ac:dyDescent="0.35">
      <c r="A15" s="8">
        <v>2024</v>
      </c>
      <c r="B15" s="26">
        <f t="shared" si="9"/>
        <v>5.3066666666666665E-2</v>
      </c>
      <c r="D15" s="31">
        <f>'1 - Electricity (use)'!B15</f>
        <v>2965.368645</v>
      </c>
      <c r="E15" s="32">
        <f>'1 - Embodied emissions (stock)'!B15</f>
        <v>136.19999999999999</v>
      </c>
      <c r="F15" s="32">
        <f t="shared" si="1"/>
        <v>157.36222942800001</v>
      </c>
      <c r="G15" s="33">
        <f t="shared" si="2"/>
        <v>293.56222942800002</v>
      </c>
      <c r="H15" s="1"/>
      <c r="I15" s="31">
        <f>'1 - Electricity (use)'!C15</f>
        <v>3126.2102610000002</v>
      </c>
      <c r="J15" s="32">
        <f>'1 - Embodied emissions (stock)'!C15</f>
        <v>137.69999999999999</v>
      </c>
      <c r="K15" s="32">
        <f t="shared" si="3"/>
        <v>165.89755785040001</v>
      </c>
      <c r="L15" s="33">
        <f t="shared" si="4"/>
        <v>303.59755785039999</v>
      </c>
      <c r="M15" s="1"/>
      <c r="N15" s="31">
        <f>'1 - Electricity (use)'!D15</f>
        <v>3126.2102610000002</v>
      </c>
      <c r="O15" s="32">
        <f>'1 - Embodied emissions (stock)'!C15</f>
        <v>137.69999999999999</v>
      </c>
      <c r="P15" s="32">
        <f t="shared" si="5"/>
        <v>165.89755785040001</v>
      </c>
      <c r="Q15" s="33">
        <f t="shared" si="6"/>
        <v>303.59755785039999</v>
      </c>
      <c r="S15" s="31">
        <f>'3 - Electricity (use)'!E15</f>
        <v>3244.377493</v>
      </c>
      <c r="T15" s="32">
        <f>'3 - Embodied emissions (stock)'!E15</f>
        <v>137.6</v>
      </c>
      <c r="U15" s="32">
        <f t="shared" si="7"/>
        <v>172.16829896186667</v>
      </c>
      <c r="V15" s="33">
        <f t="shared" si="8"/>
        <v>309.76829896186666</v>
      </c>
    </row>
    <row r="16" spans="1:22" x14ac:dyDescent="0.35">
      <c r="A16" s="8">
        <v>2025</v>
      </c>
      <c r="B16" s="26">
        <f t="shared" si="9"/>
        <v>5.1333333333333335E-2</v>
      </c>
      <c r="D16" s="31">
        <f>'1 - Electricity (use)'!B16</f>
        <v>3107.7223610000001</v>
      </c>
      <c r="E16" s="32">
        <f>'1 - Embodied emissions (stock)'!B16</f>
        <v>151.80000000000001</v>
      </c>
      <c r="F16" s="32">
        <f t="shared" si="1"/>
        <v>159.52974786466669</v>
      </c>
      <c r="G16" s="33">
        <f t="shared" si="2"/>
        <v>311.32974786466673</v>
      </c>
      <c r="H16" s="1"/>
      <c r="I16" s="31">
        <f>'1 - Electricity (use)'!C16</f>
        <v>3317.6749140000002</v>
      </c>
      <c r="J16" s="32">
        <f>'1 - Embodied emissions (stock)'!C16</f>
        <v>151.80000000000001</v>
      </c>
      <c r="K16" s="32">
        <f t="shared" si="3"/>
        <v>170.307312252</v>
      </c>
      <c r="L16" s="33">
        <f t="shared" si="4"/>
        <v>322.10731225200004</v>
      </c>
      <c r="M16" s="1"/>
      <c r="N16" s="31">
        <f>'1 - Electricity (use)'!D16</f>
        <v>3317.6749140000002</v>
      </c>
      <c r="O16" s="32">
        <f>'1 - Embodied emissions (stock)'!C16</f>
        <v>151.80000000000001</v>
      </c>
      <c r="P16" s="32">
        <f t="shared" si="5"/>
        <v>170.307312252</v>
      </c>
      <c r="Q16" s="33">
        <f t="shared" si="6"/>
        <v>322.10731225200004</v>
      </c>
      <c r="S16" s="31">
        <f>'3 - Electricity (use)'!E16</f>
        <v>3732.4645329999998</v>
      </c>
      <c r="T16" s="32">
        <f>'3 - Embodied emissions (stock)'!E16</f>
        <v>166.2</v>
      </c>
      <c r="U16" s="32">
        <f t="shared" si="7"/>
        <v>191.59984602733334</v>
      </c>
      <c r="V16" s="33">
        <f t="shared" si="8"/>
        <v>357.79984602733333</v>
      </c>
    </row>
    <row r="17" spans="1:22" x14ac:dyDescent="0.35">
      <c r="A17" s="8">
        <v>2026</v>
      </c>
      <c r="B17" s="26">
        <f t="shared" si="9"/>
        <v>4.9599999999999998E-2</v>
      </c>
      <c r="D17" s="31">
        <f>'1 - Electricity (use)'!B17</f>
        <v>3012.6296710000001</v>
      </c>
      <c r="E17" s="32">
        <f>'1 - Embodied emissions (stock)'!B17</f>
        <v>157</v>
      </c>
      <c r="F17" s="32">
        <f t="shared" si="1"/>
        <v>149.42643168160001</v>
      </c>
      <c r="G17" s="33">
        <f t="shared" si="2"/>
        <v>306.42643168159998</v>
      </c>
      <c r="H17" s="1"/>
      <c r="I17" s="31">
        <f>'1 - Electricity (use)'!C17</f>
        <v>3382.9657419999999</v>
      </c>
      <c r="J17" s="32">
        <f>'1 - Embodied emissions (stock)'!C17</f>
        <v>160.6</v>
      </c>
      <c r="K17" s="32">
        <f t="shared" si="3"/>
        <v>167.7951008032</v>
      </c>
      <c r="L17" s="33">
        <f t="shared" si="4"/>
        <v>328.39510080319997</v>
      </c>
      <c r="M17" s="1"/>
      <c r="N17" s="31">
        <f>'1 - Electricity (use)'!D17</f>
        <v>3382.9657419999999</v>
      </c>
      <c r="O17" s="32">
        <f>'1 - Embodied emissions (stock)'!C17</f>
        <v>160.6</v>
      </c>
      <c r="P17" s="32">
        <f t="shared" si="5"/>
        <v>167.7951008032</v>
      </c>
      <c r="Q17" s="33">
        <f t="shared" si="6"/>
        <v>328.39510080319997</v>
      </c>
      <c r="S17" s="31">
        <f>'3 - Electricity (use)'!E17</f>
        <v>3996.2068250000002</v>
      </c>
      <c r="T17" s="32">
        <f>'3 - Embodied emissions (stock)'!E17</f>
        <v>179.5</v>
      </c>
      <c r="U17" s="32">
        <f t="shared" si="7"/>
        <v>198.21185851999999</v>
      </c>
      <c r="V17" s="33">
        <f t="shared" si="8"/>
        <v>377.71185851999996</v>
      </c>
    </row>
    <row r="18" spans="1:22" x14ac:dyDescent="0.35">
      <c r="A18" s="8">
        <v>2027</v>
      </c>
      <c r="B18" s="26">
        <f t="shared" si="9"/>
        <v>4.7866666666666668E-2</v>
      </c>
      <c r="D18" s="31">
        <f>'1 - Electricity (use)'!B18</f>
        <v>2960.3835600000002</v>
      </c>
      <c r="E18" s="32">
        <f>'1 - Embodied emissions (stock)'!B18</f>
        <v>162.19999999999999</v>
      </c>
      <c r="F18" s="32">
        <f t="shared" si="1"/>
        <v>141.70369307200002</v>
      </c>
      <c r="G18" s="33">
        <f t="shared" si="2"/>
        <v>303.90369307200001</v>
      </c>
      <c r="H18" s="1"/>
      <c r="I18" s="31">
        <f>'1 - Electricity (use)'!C18</f>
        <v>3599.4938729999999</v>
      </c>
      <c r="J18" s="32">
        <f>'1 - Embodied emissions (stock)'!C18</f>
        <v>178.9</v>
      </c>
      <c r="K18" s="32">
        <f t="shared" si="3"/>
        <v>172.29577338760001</v>
      </c>
      <c r="L18" s="33">
        <f t="shared" si="4"/>
        <v>351.19577338760001</v>
      </c>
      <c r="M18" s="1"/>
      <c r="N18" s="31">
        <f>'1 - Electricity (use)'!D18</f>
        <v>3599.4938729999999</v>
      </c>
      <c r="O18" s="32">
        <f>'1 - Embodied emissions (stock)'!C18</f>
        <v>178.9</v>
      </c>
      <c r="P18" s="32">
        <f t="shared" si="5"/>
        <v>172.29577338760001</v>
      </c>
      <c r="Q18" s="33">
        <f t="shared" si="6"/>
        <v>351.19577338760001</v>
      </c>
      <c r="S18" s="31">
        <f>'3 - Electricity (use)'!E18</f>
        <v>4537.939625</v>
      </c>
      <c r="T18" s="32">
        <f>'3 - Embodied emissions (stock)'!E18</f>
        <v>208.4</v>
      </c>
      <c r="U18" s="32">
        <f t="shared" si="7"/>
        <v>217.21604338333333</v>
      </c>
      <c r="V18" s="33">
        <f t="shared" si="8"/>
        <v>425.61604338333336</v>
      </c>
    </row>
    <row r="19" spans="1:22" x14ac:dyDescent="0.35">
      <c r="A19" s="8">
        <v>2028</v>
      </c>
      <c r="B19" s="26">
        <f t="shared" si="9"/>
        <v>4.6133333333333332E-2</v>
      </c>
      <c r="D19" s="31">
        <f>'1 - Electricity (use)'!B19</f>
        <v>2857.2823069999999</v>
      </c>
      <c r="E19" s="32">
        <f>'1 - Embodied emissions (stock)'!B19</f>
        <v>163.4</v>
      </c>
      <c r="F19" s="32">
        <f t="shared" si="1"/>
        <v>131.81595709626666</v>
      </c>
      <c r="G19" s="33">
        <f t="shared" si="2"/>
        <v>295.21595709626666</v>
      </c>
      <c r="H19" s="1"/>
      <c r="I19" s="31">
        <f>'1 - Electricity (use)'!C19</f>
        <v>3835.1803329999998</v>
      </c>
      <c r="J19" s="32">
        <f>'1 - Embodied emissions (stock)'!C19</f>
        <v>189.3</v>
      </c>
      <c r="K19" s="32">
        <f t="shared" si="3"/>
        <v>176.92965269573332</v>
      </c>
      <c r="L19" s="33">
        <f t="shared" si="4"/>
        <v>366.22965269573331</v>
      </c>
      <c r="M19" s="1"/>
      <c r="N19" s="31">
        <f>'1 - Electricity (use)'!D19</f>
        <v>3835.1803329999998</v>
      </c>
      <c r="O19" s="32">
        <f>'1 - Embodied emissions (stock)'!C19</f>
        <v>189.3</v>
      </c>
      <c r="P19" s="32">
        <f t="shared" si="5"/>
        <v>176.92965269573332</v>
      </c>
      <c r="Q19" s="33">
        <f t="shared" si="6"/>
        <v>366.22965269573331</v>
      </c>
      <c r="S19" s="31">
        <f>'3 - Electricity (use)'!E19</f>
        <v>5303.8144670000001</v>
      </c>
      <c r="T19" s="32">
        <f>'3 - Embodied emissions (stock)'!E19</f>
        <v>245</v>
      </c>
      <c r="U19" s="32">
        <f t="shared" si="7"/>
        <v>244.68264074426668</v>
      </c>
      <c r="V19" s="33">
        <f t="shared" si="8"/>
        <v>489.68264074426668</v>
      </c>
    </row>
    <row r="20" spans="1:22" x14ac:dyDescent="0.35">
      <c r="A20" s="8">
        <v>2029</v>
      </c>
      <c r="B20" s="26">
        <f t="shared" si="9"/>
        <v>4.4400000000000002E-2</v>
      </c>
      <c r="D20" s="31">
        <f>'1 - Electricity (use)'!B20</f>
        <v>2792.037233</v>
      </c>
      <c r="E20" s="32">
        <f>'1 - Embodied emissions (stock)'!B20</f>
        <v>165.1</v>
      </c>
      <c r="F20" s="32">
        <f t="shared" si="1"/>
        <v>123.96645314520001</v>
      </c>
      <c r="G20" s="33">
        <f t="shared" si="2"/>
        <v>289.0664531452</v>
      </c>
      <c r="H20" s="1"/>
      <c r="I20" s="31">
        <f>'1 - Electricity (use)'!C20</f>
        <v>4110.6645230000004</v>
      </c>
      <c r="J20" s="32">
        <f>'1 - Embodied emissions (stock)'!C20</f>
        <v>197.9</v>
      </c>
      <c r="K20" s="32">
        <f t="shared" si="3"/>
        <v>182.51350482120003</v>
      </c>
      <c r="L20" s="33">
        <f t="shared" si="4"/>
        <v>380.41350482120004</v>
      </c>
      <c r="M20" s="1"/>
      <c r="N20" s="31">
        <f>'1 - Electricity (use)'!D20</f>
        <v>4110.6645230000004</v>
      </c>
      <c r="O20" s="32">
        <f>'1 - Embodied emissions (stock)'!C20</f>
        <v>197.9</v>
      </c>
      <c r="P20" s="32">
        <f t="shared" si="5"/>
        <v>182.51350482120003</v>
      </c>
      <c r="Q20" s="33">
        <f t="shared" si="6"/>
        <v>380.41350482120004</v>
      </c>
      <c r="S20" s="31">
        <f>'3 - Electricity (use)'!E20</f>
        <v>6133.482747</v>
      </c>
      <c r="T20" s="32">
        <f>'3 - Embodied emissions (stock)'!E20</f>
        <v>282.7</v>
      </c>
      <c r="U20" s="32">
        <f t="shared" si="7"/>
        <v>272.32663396679999</v>
      </c>
      <c r="V20" s="33">
        <f t="shared" si="8"/>
        <v>555.02663396679998</v>
      </c>
    </row>
    <row r="21" spans="1:22" x14ac:dyDescent="0.35">
      <c r="A21" s="8">
        <v>2030</v>
      </c>
      <c r="B21" s="26">
        <f t="shared" si="9"/>
        <v>4.2666666666666672E-2</v>
      </c>
      <c r="D21" s="31">
        <f>'1 - Electricity (use)'!B21</f>
        <v>2996.3678920000002</v>
      </c>
      <c r="E21" s="32">
        <f>'1 - Embodied emissions (stock)'!B21</f>
        <v>177.4</v>
      </c>
      <c r="F21" s="32">
        <f t="shared" si="1"/>
        <v>127.84503005866669</v>
      </c>
      <c r="G21" s="33">
        <f t="shared" si="2"/>
        <v>305.24503005866671</v>
      </c>
      <c r="H21" s="1"/>
      <c r="I21" s="31">
        <f>'1 - Electricity (use)'!C21</f>
        <v>4408.9822720000002</v>
      </c>
      <c r="J21" s="32">
        <f>'1 - Embodied emissions (stock)'!C21</f>
        <v>215.3</v>
      </c>
      <c r="K21" s="32">
        <f t="shared" si="3"/>
        <v>188.1165769386667</v>
      </c>
      <c r="L21" s="33">
        <f t="shared" si="4"/>
        <v>403.41657693866671</v>
      </c>
      <c r="M21" s="1"/>
      <c r="N21" s="31">
        <f>'1 - Electricity (use)'!D21</f>
        <v>4408.9822720000002</v>
      </c>
      <c r="O21" s="32">
        <f>'1 - Embodied emissions (stock)'!C21</f>
        <v>215.3</v>
      </c>
      <c r="P21" s="32">
        <f t="shared" si="5"/>
        <v>188.1165769386667</v>
      </c>
      <c r="Q21" s="33">
        <f t="shared" si="6"/>
        <v>403.41657693866671</v>
      </c>
      <c r="S21" s="31">
        <f>'3 - Electricity (use)'!E21</f>
        <v>6461.9408329999997</v>
      </c>
      <c r="T21" s="32">
        <f>'3 - Embodied emissions (stock)'!E21</f>
        <v>281.8</v>
      </c>
      <c r="U21" s="32">
        <f t="shared" si="7"/>
        <v>275.70947554133335</v>
      </c>
      <c r="V21" s="33">
        <f t="shared" si="8"/>
        <v>557.50947554133336</v>
      </c>
    </row>
    <row r="22" spans="1:22" x14ac:dyDescent="0.35">
      <c r="A22" s="8">
        <v>2031</v>
      </c>
      <c r="B22" s="26">
        <f t="shared" si="9"/>
        <v>4.0933333333333335E-2</v>
      </c>
      <c r="D22" s="31">
        <f>'1 - Electricity (use)'!B22</f>
        <v>3178.466406</v>
      </c>
      <c r="E22" s="32">
        <f>'1 - Embodied emissions (stock)'!B22</f>
        <v>189.4</v>
      </c>
      <c r="F22" s="32">
        <f t="shared" si="1"/>
        <v>130.10522488559999</v>
      </c>
      <c r="G22" s="33">
        <f t="shared" si="2"/>
        <v>319.5052248856</v>
      </c>
      <c r="H22" s="1"/>
      <c r="I22" s="31">
        <f>'1 - Electricity (use)'!C22</f>
        <v>4433.5088009999999</v>
      </c>
      <c r="J22" s="32">
        <f>'1 - Embodied emissions (stock)'!C22</f>
        <v>221.5</v>
      </c>
      <c r="K22" s="32">
        <f t="shared" si="3"/>
        <v>181.47829358760001</v>
      </c>
      <c r="L22" s="33">
        <f t="shared" si="4"/>
        <v>402.97829358759998</v>
      </c>
      <c r="M22" s="1"/>
      <c r="N22" s="31">
        <f>'1 - Electricity (use)'!D22</f>
        <v>4588.5547509999997</v>
      </c>
      <c r="O22" s="32">
        <f>'1 - Embodied emissions (stock)'!C22</f>
        <v>221.5</v>
      </c>
      <c r="P22" s="32">
        <f t="shared" si="5"/>
        <v>187.82484114093333</v>
      </c>
      <c r="Q22" s="33">
        <f t="shared" si="6"/>
        <v>409.32484114093336</v>
      </c>
      <c r="S22" s="31">
        <f>'3 - Electricity (use)'!E22</f>
        <v>6413.055816</v>
      </c>
      <c r="T22" s="32">
        <f>'3 - Embodied emissions (stock)'!E22</f>
        <v>278.7</v>
      </c>
      <c r="U22" s="32">
        <f t="shared" si="7"/>
        <v>262.50775140159999</v>
      </c>
      <c r="V22" s="33">
        <f t="shared" si="8"/>
        <v>541.20775140160004</v>
      </c>
    </row>
    <row r="23" spans="1:22" x14ac:dyDescent="0.35">
      <c r="A23" s="8">
        <v>2032</v>
      </c>
      <c r="B23" s="26">
        <f t="shared" si="9"/>
        <v>3.9199999999999999E-2</v>
      </c>
      <c r="D23" s="31">
        <f>'1 - Electricity (use)'!B23</f>
        <v>3173.6611579999999</v>
      </c>
      <c r="E23" s="32">
        <f>'1 - Embodied emissions (stock)'!B23</f>
        <v>191.3</v>
      </c>
      <c r="F23" s="32">
        <f t="shared" si="1"/>
        <v>124.40751739359999</v>
      </c>
      <c r="G23" s="33">
        <f t="shared" si="2"/>
        <v>315.70751739360003</v>
      </c>
      <c r="H23" s="1"/>
      <c r="I23" s="31">
        <f>'1 - Electricity (use)'!C23</f>
        <v>4389.6429989999997</v>
      </c>
      <c r="J23" s="32">
        <f>'1 - Embodied emissions (stock)'!C23</f>
        <v>223.4</v>
      </c>
      <c r="K23" s="32">
        <f t="shared" si="3"/>
        <v>172.07400556079998</v>
      </c>
      <c r="L23" s="33">
        <f t="shared" si="4"/>
        <v>395.47400556079998</v>
      </c>
      <c r="M23" s="1"/>
      <c r="N23" s="31">
        <f>'1 - Electricity (use)'!D23</f>
        <v>4880.3339560000004</v>
      </c>
      <c r="O23" s="32">
        <f>'1 - Embodied emissions (stock)'!C23</f>
        <v>223.4</v>
      </c>
      <c r="P23" s="32">
        <f t="shared" si="5"/>
        <v>191.3090910752</v>
      </c>
      <c r="Q23" s="33">
        <f t="shared" si="6"/>
        <v>414.70909107520004</v>
      </c>
      <c r="S23" s="31">
        <f>'3 - Electricity (use)'!E23</f>
        <v>7114.8380440000001</v>
      </c>
      <c r="T23" s="32">
        <f>'3 - Embodied emissions (stock)'!E23</f>
        <v>311.60000000000002</v>
      </c>
      <c r="U23" s="32">
        <f t="shared" si="7"/>
        <v>278.90165132480001</v>
      </c>
      <c r="V23" s="33">
        <f t="shared" si="8"/>
        <v>590.50165132480004</v>
      </c>
    </row>
    <row r="24" spans="1:22" x14ac:dyDescent="0.35">
      <c r="A24" s="8">
        <v>2033</v>
      </c>
      <c r="B24" s="26">
        <f t="shared" si="9"/>
        <v>3.7466666666666669E-2</v>
      </c>
      <c r="D24" s="31">
        <f>'1 - Electricity (use)'!B24</f>
        <v>3142.2429729999999</v>
      </c>
      <c r="E24" s="32">
        <f>'1 - Embodied emissions (stock)'!B24</f>
        <v>191.3</v>
      </c>
      <c r="F24" s="32">
        <f t="shared" si="1"/>
        <v>117.72937005506667</v>
      </c>
      <c r="G24" s="33">
        <f t="shared" si="2"/>
        <v>309.02937005506669</v>
      </c>
      <c r="H24" s="1"/>
      <c r="I24" s="31">
        <f>'1 - Electricity (use)'!C24</f>
        <v>4424.4757609999997</v>
      </c>
      <c r="J24" s="32">
        <f>'1 - Embodied emissions (stock)'!C24</f>
        <v>228.1</v>
      </c>
      <c r="K24" s="32">
        <f t="shared" si="3"/>
        <v>165.77035851213333</v>
      </c>
      <c r="L24" s="33">
        <f t="shared" si="4"/>
        <v>393.87035851213329</v>
      </c>
      <c r="M24" s="1"/>
      <c r="N24" s="31">
        <f>'1 - Electricity (use)'!D24</f>
        <v>5768.3577740000001</v>
      </c>
      <c r="O24" s="32">
        <f>'1 - Embodied emissions (stock)'!C24</f>
        <v>228.1</v>
      </c>
      <c r="P24" s="32">
        <f t="shared" si="5"/>
        <v>216.12113793253334</v>
      </c>
      <c r="Q24" s="33">
        <f t="shared" si="6"/>
        <v>444.22113793253334</v>
      </c>
      <c r="S24" s="31">
        <f>'3 - Electricity (use)'!E24</f>
        <v>7723.8536759999997</v>
      </c>
      <c r="T24" s="32">
        <f>'3 - Embodied emissions (stock)'!E24</f>
        <v>345.1</v>
      </c>
      <c r="U24" s="32">
        <f t="shared" si="7"/>
        <v>289.38705106079999</v>
      </c>
      <c r="V24" s="33">
        <f t="shared" si="8"/>
        <v>634.48705106080001</v>
      </c>
    </row>
    <row r="25" spans="1:22" x14ac:dyDescent="0.35">
      <c r="A25" s="8">
        <v>2034</v>
      </c>
      <c r="B25" s="26">
        <f t="shared" si="9"/>
        <v>3.5733333333333339E-2</v>
      </c>
      <c r="D25" s="31">
        <f>'1 - Electricity (use)'!B25</f>
        <v>3146.8446680000002</v>
      </c>
      <c r="E25" s="32">
        <f>'1 - Embodied emissions (stock)'!B25</f>
        <v>191.9</v>
      </c>
      <c r="F25" s="32">
        <f t="shared" si="1"/>
        <v>112.44724946986669</v>
      </c>
      <c r="G25" s="33">
        <f t="shared" si="2"/>
        <v>304.34724946986671</v>
      </c>
      <c r="H25" s="1"/>
      <c r="I25" s="31">
        <f>'1 - Electricity (use)'!C25</f>
        <v>4374.97811</v>
      </c>
      <c r="J25" s="32">
        <f>'1 - Embodied emissions (stock)'!C25</f>
        <v>232.4</v>
      </c>
      <c r="K25" s="32">
        <f t="shared" si="3"/>
        <v>156.3325511306667</v>
      </c>
      <c r="L25" s="33">
        <f t="shared" si="4"/>
        <v>388.73255113066671</v>
      </c>
      <c r="M25" s="1"/>
      <c r="N25" s="31">
        <f>'1 - Electricity (use)'!D25</f>
        <v>5792.0358669999996</v>
      </c>
      <c r="O25" s="32">
        <f>'1 - Embodied emissions (stock)'!C25</f>
        <v>232.4</v>
      </c>
      <c r="P25" s="32">
        <f t="shared" si="5"/>
        <v>206.96874831413336</v>
      </c>
      <c r="Q25" s="33">
        <f t="shared" si="6"/>
        <v>439.36874831413337</v>
      </c>
      <c r="S25" s="31">
        <f>'3 - Electricity (use)'!E25</f>
        <v>7934.5752759999996</v>
      </c>
      <c r="T25" s="32">
        <f>'3 - Embodied emissions (stock)'!E25</f>
        <v>357.9</v>
      </c>
      <c r="U25" s="32">
        <f t="shared" si="7"/>
        <v>283.52882319573337</v>
      </c>
      <c r="V25" s="33">
        <f t="shared" si="8"/>
        <v>641.42882319573334</v>
      </c>
    </row>
    <row r="26" spans="1:22" x14ac:dyDescent="0.35">
      <c r="A26" s="9">
        <v>2035</v>
      </c>
      <c r="B26" s="27">
        <f>FE!C5/1000</f>
        <v>3.4000000000000002E-2</v>
      </c>
      <c r="C26" s="16" t="s">
        <v>14</v>
      </c>
      <c r="D26" s="34">
        <f>'1 - Electricity (use)'!B26</f>
        <v>3165.749922</v>
      </c>
      <c r="E26" s="35">
        <f>'1 - Embodied emissions (stock)'!B26</f>
        <v>195.1</v>
      </c>
      <c r="F26" s="35">
        <f t="shared" si="1"/>
        <v>107.635497348</v>
      </c>
      <c r="G26" s="36">
        <f t="shared" si="2"/>
        <v>302.73549734799997</v>
      </c>
      <c r="H26" s="1"/>
      <c r="I26" s="34">
        <f>'1 - Electricity (use)'!C26</f>
        <v>4270.9792010000001</v>
      </c>
      <c r="J26" s="35">
        <f>'1 - Embodied emissions (stock)'!C26</f>
        <v>234</v>
      </c>
      <c r="K26" s="35">
        <f t="shared" si="3"/>
        <v>145.21329283400001</v>
      </c>
      <c r="L26" s="36">
        <f t="shared" si="4"/>
        <v>379.21329283400001</v>
      </c>
      <c r="M26" s="1"/>
      <c r="N26" s="34">
        <f>'1 - Electricity (use)'!D26</f>
        <v>6536.2651610000003</v>
      </c>
      <c r="O26" s="35">
        <f>'1 - Embodied emissions (stock)'!C26</f>
        <v>234</v>
      </c>
      <c r="P26" s="35">
        <f t="shared" si="5"/>
        <v>222.23301547400001</v>
      </c>
      <c r="Q26" s="36">
        <f t="shared" si="6"/>
        <v>456.23301547400001</v>
      </c>
      <c r="S26" s="34">
        <f>'3 - Electricity (use)'!E26</f>
        <v>9123.5618169999998</v>
      </c>
      <c r="T26" s="35">
        <f>'3 - Embodied emissions (stock)'!E26</f>
        <v>448.1</v>
      </c>
      <c r="U26" s="35">
        <f t="shared" si="7"/>
        <v>310.20110177800001</v>
      </c>
      <c r="V26" s="36">
        <f t="shared" si="8"/>
        <v>758.30110177799997</v>
      </c>
    </row>
    <row r="28" spans="1:22" x14ac:dyDescent="0.35">
      <c r="B28" s="18">
        <f>(B11-B3)/(A11-A3)</f>
        <v>-2.5000000000000005E-3</v>
      </c>
    </row>
    <row r="29" spans="1:22" x14ac:dyDescent="0.35">
      <c r="B29" s="18">
        <f>(B26-B11)/(A26-A11)</f>
        <v>-1.733333333333333E-3</v>
      </c>
    </row>
  </sheetData>
  <mergeCells count="4">
    <mergeCell ref="D1:G1"/>
    <mergeCell ref="I1:L1"/>
    <mergeCell ref="N1:Q1"/>
    <mergeCell ref="S1:V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41546-3BD1-4647-B648-9A8A023BFC9C}">
  <dimension ref="B2:G8"/>
  <sheetViews>
    <sheetView workbookViewId="0">
      <selection activeCell="C2" sqref="C2"/>
    </sheetView>
  </sheetViews>
  <sheetFormatPr baseColWidth="10" defaultRowHeight="14.5" x14ac:dyDescent="0.35"/>
  <cols>
    <col min="1" max="1" width="4.90625" customWidth="1"/>
    <col min="2" max="2" width="5.08984375" customWidth="1"/>
    <col min="3" max="3" width="16.36328125" customWidth="1"/>
    <col min="4" max="4" width="22.36328125" customWidth="1"/>
    <col min="6" max="6" width="19" bestFit="1" customWidth="1"/>
    <col min="7" max="7" width="255.6328125" bestFit="1" customWidth="1"/>
  </cols>
  <sheetData>
    <row r="2" spans="2:7" ht="31" x14ac:dyDescent="0.45">
      <c r="C2" s="19" t="s">
        <v>13</v>
      </c>
    </row>
    <row r="3" spans="2:7" x14ac:dyDescent="0.35">
      <c r="B3" s="20">
        <v>2012</v>
      </c>
      <c r="C3" s="22">
        <v>80</v>
      </c>
      <c r="D3" s="16" t="s">
        <v>11</v>
      </c>
    </row>
    <row r="4" spans="2:7" ht="15" customHeight="1" x14ac:dyDescent="0.35">
      <c r="B4" s="12">
        <v>2020</v>
      </c>
      <c r="C4" s="12">
        <v>60</v>
      </c>
      <c r="D4" s="16" t="s">
        <v>12</v>
      </c>
    </row>
    <row r="5" spans="2:7" ht="15" customHeight="1" x14ac:dyDescent="0.35">
      <c r="B5" s="12">
        <v>2035</v>
      </c>
      <c r="C5" s="12">
        <v>34</v>
      </c>
      <c r="D5" s="16" t="s">
        <v>12</v>
      </c>
    </row>
    <row r="8" spans="2:7" x14ac:dyDescent="0.35">
      <c r="G8" s="2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3E1C-14C1-40DC-8CF3-F9A1814F0EE2}">
  <dimension ref="B2:C11"/>
  <sheetViews>
    <sheetView zoomScale="80" zoomScaleNormal="80" workbookViewId="0">
      <selection activeCell="B2" sqref="B2:C2"/>
    </sheetView>
  </sheetViews>
  <sheetFormatPr baseColWidth="10" defaultRowHeight="14.5" x14ac:dyDescent="0.35"/>
  <cols>
    <col min="2" max="2" width="20.26953125" style="52" customWidth="1"/>
    <col min="3" max="3" width="89.81640625" customWidth="1"/>
  </cols>
  <sheetData>
    <row r="2" spans="2:3" x14ac:dyDescent="0.35">
      <c r="B2" s="152" t="s">
        <v>5</v>
      </c>
      <c r="C2" s="153"/>
    </row>
    <row r="3" spans="2:3" ht="43.5" x14ac:dyDescent="0.35">
      <c r="B3" s="54" t="s">
        <v>28</v>
      </c>
      <c r="C3" s="55" t="s">
        <v>27</v>
      </c>
    </row>
    <row r="4" spans="2:3" ht="50" x14ac:dyDescent="0.35">
      <c r="B4" s="23" t="s">
        <v>8</v>
      </c>
      <c r="C4" s="56" t="s">
        <v>7</v>
      </c>
    </row>
    <row r="5" spans="2:3" ht="29" x14ac:dyDescent="0.35">
      <c r="B5" s="54" t="s">
        <v>19</v>
      </c>
      <c r="C5" s="55" t="s">
        <v>18</v>
      </c>
    </row>
    <row r="6" spans="2:3" x14ac:dyDescent="0.35">
      <c r="B6" s="54" t="s">
        <v>30</v>
      </c>
      <c r="C6" s="55" t="s">
        <v>29</v>
      </c>
    </row>
    <row r="7" spans="2:3" x14ac:dyDescent="0.35">
      <c r="B7" s="154" t="s">
        <v>10</v>
      </c>
      <c r="C7" s="154"/>
    </row>
    <row r="8" spans="2:3" x14ac:dyDescent="0.35">
      <c r="B8" s="23" t="s">
        <v>9</v>
      </c>
      <c r="C8" s="57" t="s">
        <v>6</v>
      </c>
    </row>
    <row r="9" spans="2:3" x14ac:dyDescent="0.35">
      <c r="B9" s="51"/>
      <c r="C9" s="6"/>
    </row>
    <row r="10" spans="2:3" x14ac:dyDescent="0.35">
      <c r="B10" s="108"/>
    </row>
    <row r="11" spans="2:3" x14ac:dyDescent="0.35">
      <c r="B11" s="108"/>
    </row>
  </sheetData>
  <mergeCells count="2">
    <mergeCell ref="B2:C2"/>
    <mergeCell ref="B7:C7"/>
  </mergeCells>
  <hyperlinks>
    <hyperlink ref="C8" r:id="rId1" location=" " xr:uid="{4BE6E72A-B3EA-48BA-84BA-EB1F15A679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5765-334C-4B1E-A4FF-3B1AFC74490F}">
  <dimension ref="A1:AX63"/>
  <sheetViews>
    <sheetView topLeftCell="AC1" zoomScale="50" zoomScaleNormal="50" workbookViewId="0">
      <selection activeCell="AU26" sqref="AU26"/>
    </sheetView>
  </sheetViews>
  <sheetFormatPr baseColWidth="10" defaultRowHeight="14.5" x14ac:dyDescent="0.35"/>
  <cols>
    <col min="2" max="2" width="14.26953125" style="2" customWidth="1"/>
    <col min="3" max="3" width="3.7265625" style="2" customWidth="1"/>
    <col min="4" max="4" width="6.90625" style="2" customWidth="1"/>
    <col min="5" max="5" width="3.453125" style="2" customWidth="1"/>
    <col min="6" max="6" width="12" customWidth="1"/>
    <col min="7" max="7" width="10.1796875" customWidth="1"/>
    <col min="8" max="8" width="11.36328125" customWidth="1"/>
    <col min="9" max="9" width="3.453125" customWidth="1"/>
    <col min="10" max="10" width="5.26953125" bestFit="1" customWidth="1"/>
    <col min="11" max="11" width="8.453125" customWidth="1"/>
    <col min="12" max="12" width="5.1796875" customWidth="1"/>
    <col min="13" max="13" width="7.6328125" bestFit="1" customWidth="1"/>
    <col min="14" max="14" width="11.54296875" customWidth="1"/>
    <col min="15" max="15" width="10.54296875" bestFit="1" customWidth="1"/>
    <col min="16" max="16" width="10.54296875" customWidth="1"/>
    <col min="17" max="17" width="5.26953125" customWidth="1"/>
    <col min="18" max="18" width="6.26953125" bestFit="1" customWidth="1"/>
    <col min="19" max="19" width="8.26953125" bestFit="1" customWidth="1"/>
    <col min="20" max="20" width="11.81640625" bestFit="1" customWidth="1"/>
    <col min="21" max="21" width="11.81640625" customWidth="1"/>
    <col min="22" max="22" width="6" style="6" customWidth="1"/>
    <col min="23" max="23" width="6.26953125" style="6" bestFit="1" customWidth="1"/>
    <col min="24" max="24" width="8.26953125" bestFit="1" customWidth="1"/>
    <col min="25" max="25" width="10.54296875" bestFit="1" customWidth="1"/>
    <col min="26" max="26" width="9.54296875" customWidth="1"/>
    <col min="27" max="27" width="5.90625" customWidth="1"/>
    <col min="30" max="30" width="4.1796875" customWidth="1"/>
    <col min="31" max="31" width="7.6328125" customWidth="1"/>
    <col min="34" max="34" width="5.26953125" customWidth="1"/>
    <col min="35" max="35" width="7.81640625" customWidth="1"/>
    <col min="36" max="36" width="8.453125" bestFit="1" customWidth="1"/>
    <col min="37" max="37" width="10.7265625" bestFit="1" customWidth="1"/>
    <col min="38" max="38" width="5.1796875" customWidth="1"/>
    <col min="39" max="39" width="8.81640625" customWidth="1"/>
    <col min="44" max="50" width="15.6328125" customWidth="1"/>
  </cols>
  <sheetData>
    <row r="1" spans="1:41" x14ac:dyDescent="0.35">
      <c r="R1" s="112"/>
      <c r="W1" s="113"/>
    </row>
    <row r="2" spans="1:41" s="95" customFormat="1" ht="30.5" customHeight="1" x14ac:dyDescent="0.35">
      <c r="B2" s="96"/>
      <c r="C2" s="96"/>
      <c r="D2" s="97" t="s">
        <v>22</v>
      </c>
      <c r="E2" s="96"/>
      <c r="F2" s="147" t="s">
        <v>21</v>
      </c>
      <c r="G2" s="147"/>
      <c r="H2" s="147"/>
      <c r="J2" s="144" t="s">
        <v>23</v>
      </c>
      <c r="K2" s="146"/>
      <c r="M2" s="147" t="str">
        <f>'Scenario and traffic names'!B6</f>
        <v>Usages : croissance maîtrisée</v>
      </c>
      <c r="N2" s="147"/>
      <c r="O2" s="147"/>
      <c r="P2" s="100"/>
      <c r="R2" s="144" t="str">
        <f>'Scenario and traffic names'!B7</f>
        <v>Cahier des charges</v>
      </c>
      <c r="S2" s="145"/>
      <c r="T2" s="146"/>
      <c r="U2" s="100"/>
      <c r="V2" s="98"/>
      <c r="W2" s="144" t="str">
        <f>'Scenario and traffic names'!B8</f>
        <v>Usages : exponentiel</v>
      </c>
      <c r="X2" s="145"/>
      <c r="Y2" s="146"/>
      <c r="AA2" s="144" t="str">
        <f>'Scenario and traffic names'!B9</f>
        <v>Méta-métavers (Gartner, Ericsson)</v>
      </c>
      <c r="AB2" s="145"/>
      <c r="AC2" s="146"/>
      <c r="AD2" s="14"/>
      <c r="AE2" s="147" t="str">
        <f>'Scenario and traffic names'!B10</f>
        <v xml:space="preserve">Trafic stable </v>
      </c>
      <c r="AF2" s="147"/>
      <c r="AG2" s="147"/>
      <c r="AI2" s="147" t="s">
        <v>44</v>
      </c>
      <c r="AJ2" s="147"/>
      <c r="AK2" s="147"/>
      <c r="AL2" s="99"/>
      <c r="AM2" s="147" t="s">
        <v>38</v>
      </c>
      <c r="AN2" s="147"/>
      <c r="AO2" s="147"/>
    </row>
    <row r="3" spans="1:41" s="95" customFormat="1" ht="28.5" customHeight="1" x14ac:dyDescent="0.35">
      <c r="A3" s="15"/>
      <c r="B3" s="97" t="s">
        <v>17</v>
      </c>
      <c r="C3" s="96"/>
      <c r="D3" s="15" t="s">
        <v>16</v>
      </c>
      <c r="E3" s="96"/>
      <c r="F3" s="15" t="s">
        <v>20</v>
      </c>
      <c r="G3" s="15" t="s">
        <v>15</v>
      </c>
      <c r="H3" s="15" t="s">
        <v>16</v>
      </c>
      <c r="J3" s="15" t="s">
        <v>24</v>
      </c>
      <c r="K3" s="15" t="s">
        <v>16</v>
      </c>
      <c r="M3" s="15" t="s">
        <v>24</v>
      </c>
      <c r="N3" s="15" t="s">
        <v>15</v>
      </c>
      <c r="O3" s="15" t="s">
        <v>16</v>
      </c>
      <c r="P3" s="136" t="s">
        <v>97</v>
      </c>
      <c r="R3" s="15" t="s">
        <v>24</v>
      </c>
      <c r="S3" s="15" t="s">
        <v>15</v>
      </c>
      <c r="T3" s="15" t="s">
        <v>16</v>
      </c>
      <c r="U3" s="136" t="s">
        <v>97</v>
      </c>
      <c r="V3" s="100"/>
      <c r="W3" s="15" t="s">
        <v>24</v>
      </c>
      <c r="X3" s="101" t="s">
        <v>15</v>
      </c>
      <c r="Y3" s="15" t="s">
        <v>16</v>
      </c>
      <c r="AA3" s="24" t="s">
        <v>24</v>
      </c>
      <c r="AB3" s="24" t="s">
        <v>15</v>
      </c>
      <c r="AC3" s="24" t="s">
        <v>16</v>
      </c>
      <c r="AD3" s="100"/>
      <c r="AE3" s="24" t="s">
        <v>24</v>
      </c>
      <c r="AF3" s="24" t="s">
        <v>15</v>
      </c>
      <c r="AG3" s="24" t="s">
        <v>16</v>
      </c>
      <c r="AH3" s="100"/>
      <c r="AI3" s="24" t="s">
        <v>24</v>
      </c>
      <c r="AJ3" s="24" t="s">
        <v>15</v>
      </c>
      <c r="AK3" s="24" t="s">
        <v>16</v>
      </c>
      <c r="AL3" s="100"/>
      <c r="AM3" s="24" t="s">
        <v>24</v>
      </c>
      <c r="AN3" s="24" t="s">
        <v>15</v>
      </c>
      <c r="AO3" s="24" t="s">
        <v>16</v>
      </c>
    </row>
    <row r="4" spans="1:41" x14ac:dyDescent="0.35">
      <c r="A4" s="3">
        <v>2012</v>
      </c>
      <c r="B4" s="41">
        <f t="shared" ref="B4:B13" si="0">B$16+(A4-A$16)*$B$29</f>
        <v>60477600</v>
      </c>
      <c r="D4" s="42">
        <v>0</v>
      </c>
      <c r="F4" s="17"/>
      <c r="G4" s="4"/>
      <c r="H4" s="5"/>
      <c r="J4" s="17">
        <f>A4</f>
        <v>2012</v>
      </c>
      <c r="K4" s="41">
        <f>D4</f>
        <v>0</v>
      </c>
      <c r="M4" s="17">
        <f>J4</f>
        <v>2012</v>
      </c>
      <c r="N4" s="82">
        <v>0</v>
      </c>
      <c r="O4" s="41">
        <f>K4</f>
        <v>0</v>
      </c>
      <c r="P4" s="117"/>
      <c r="R4" s="17">
        <f>J4</f>
        <v>2012</v>
      </c>
      <c r="S4" s="81">
        <f t="shared" ref="S4:S6" si="1">T4*12*B4*10^-9</f>
        <v>0</v>
      </c>
      <c r="T4" s="41">
        <f>O4</f>
        <v>0</v>
      </c>
      <c r="U4" s="117"/>
      <c r="W4" s="17">
        <f>R4</f>
        <v>2012</v>
      </c>
      <c r="X4" s="84">
        <f>Y4*12*B4*10^-9</f>
        <v>0</v>
      </c>
      <c r="Y4" s="53">
        <f>T4</f>
        <v>0</v>
      </c>
      <c r="AA4" s="17">
        <f>J4</f>
        <v>2012</v>
      </c>
      <c r="AB4" s="88">
        <f>AC4*12*B4*10^-9</f>
        <v>0</v>
      </c>
      <c r="AC4" s="53">
        <f>K4</f>
        <v>0</v>
      </c>
      <c r="AE4" s="17">
        <f>J4</f>
        <v>2012</v>
      </c>
      <c r="AF4" s="88">
        <f>AG4*12*B4*10^-9</f>
        <v>0</v>
      </c>
      <c r="AG4" s="53">
        <f>K4</f>
        <v>0</v>
      </c>
      <c r="AI4" s="17">
        <f>J4</f>
        <v>2012</v>
      </c>
      <c r="AJ4" s="88">
        <f>AK4*12*B4*10^-9</f>
        <v>0</v>
      </c>
      <c r="AK4" s="53">
        <f>K4</f>
        <v>0</v>
      </c>
      <c r="AM4" s="17">
        <f>J4</f>
        <v>2012</v>
      </c>
      <c r="AN4" s="88">
        <f>AO4*12*B4*10^-9</f>
        <v>0</v>
      </c>
      <c r="AO4" s="53">
        <f>K4</f>
        <v>0</v>
      </c>
    </row>
    <row r="5" spans="1:41" x14ac:dyDescent="0.35">
      <c r="A5" s="3">
        <v>2013</v>
      </c>
      <c r="B5" s="38">
        <f t="shared" si="0"/>
        <v>60687800</v>
      </c>
      <c r="D5" s="43"/>
      <c r="F5" s="8"/>
      <c r="G5" s="6"/>
      <c r="H5" s="7"/>
      <c r="J5" s="8"/>
      <c r="K5" s="38"/>
      <c r="M5" s="8"/>
      <c r="N5" s="82"/>
      <c r="O5" s="38"/>
      <c r="P5" s="117"/>
      <c r="R5" s="8"/>
      <c r="S5" s="82"/>
      <c r="T5" s="38"/>
      <c r="U5" s="117"/>
      <c r="W5" s="8">
        <f t="shared" ref="W5:W14" si="2">R5</f>
        <v>0</v>
      </c>
      <c r="X5" s="84"/>
      <c r="Y5" s="76">
        <f t="shared" ref="Y5:Y22" si="3">T5</f>
        <v>0</v>
      </c>
      <c r="AA5" s="8">
        <f t="shared" ref="AA5:AA14" si="4">J5</f>
        <v>0</v>
      </c>
      <c r="AB5" s="84">
        <f t="shared" ref="AB5:AB27" si="5">AC5*12*B5*10^-9</f>
        <v>0</v>
      </c>
      <c r="AC5" s="76">
        <f t="shared" ref="AC5:AC14" si="6">K5</f>
        <v>0</v>
      </c>
      <c r="AE5" s="8"/>
      <c r="AF5" s="84">
        <f t="shared" ref="AF5:AF27" si="7">AG5*12*B5*10^-9</f>
        <v>0</v>
      </c>
      <c r="AG5" s="76"/>
      <c r="AI5" s="8"/>
      <c r="AJ5" s="84">
        <f t="shared" ref="AJ5:AJ27" si="8">AK5*12*B5*10^-9</f>
        <v>0</v>
      </c>
      <c r="AK5" s="76"/>
      <c r="AM5" s="8"/>
      <c r="AN5" s="84">
        <f t="shared" ref="AN5:AN27" si="9">AO5*12*B5*10^-9</f>
        <v>0</v>
      </c>
      <c r="AO5" s="76"/>
    </row>
    <row r="6" spans="1:41" x14ac:dyDescent="0.35">
      <c r="A6" s="3">
        <v>2014</v>
      </c>
      <c r="B6" s="38">
        <f t="shared" si="0"/>
        <v>60898000</v>
      </c>
      <c r="D6" s="44">
        <v>0.5</v>
      </c>
      <c r="F6" s="8"/>
      <c r="G6" s="6"/>
      <c r="H6" s="7"/>
      <c r="J6" s="8">
        <f>A6</f>
        <v>2014</v>
      </c>
      <c r="K6" s="38">
        <f>D6</f>
        <v>0.5</v>
      </c>
      <c r="M6" s="8">
        <f>J6</f>
        <v>2014</v>
      </c>
      <c r="N6" s="82">
        <f t="shared" ref="N6" si="10">O6*12*B6*10^-9</f>
        <v>0.36538800000000005</v>
      </c>
      <c r="O6" s="38">
        <f>K6</f>
        <v>0.5</v>
      </c>
      <c r="P6" s="117"/>
      <c r="R6" s="8">
        <f t="shared" ref="R6:R14" si="11">J6</f>
        <v>2014</v>
      </c>
      <c r="S6" s="82">
        <f t="shared" si="1"/>
        <v>0.36538800000000005</v>
      </c>
      <c r="T6" s="38">
        <f t="shared" ref="T6:T14" si="12">O6</f>
        <v>0.5</v>
      </c>
      <c r="U6" s="117"/>
      <c r="W6" s="8">
        <f t="shared" si="2"/>
        <v>2014</v>
      </c>
      <c r="X6" s="84">
        <f t="shared" ref="X6" si="13">Y6*12*B6*10^-9</f>
        <v>0.36538800000000005</v>
      </c>
      <c r="Y6" s="76">
        <f t="shared" si="3"/>
        <v>0.5</v>
      </c>
      <c r="AA6" s="8">
        <f t="shared" si="4"/>
        <v>2014</v>
      </c>
      <c r="AB6" s="84">
        <f t="shared" si="5"/>
        <v>0.36538800000000005</v>
      </c>
      <c r="AC6" s="76">
        <f t="shared" si="6"/>
        <v>0.5</v>
      </c>
      <c r="AE6" s="8">
        <f t="shared" ref="AE6:AE14" si="14">J6</f>
        <v>2014</v>
      </c>
      <c r="AF6" s="84">
        <f t="shared" si="7"/>
        <v>0.36538800000000005</v>
      </c>
      <c r="AG6" s="76">
        <f t="shared" ref="AG6:AG14" si="15">K6</f>
        <v>0.5</v>
      </c>
      <c r="AI6" s="8">
        <f t="shared" ref="AI6:AI14" si="16">J6</f>
        <v>2014</v>
      </c>
      <c r="AJ6" s="84">
        <f t="shared" si="8"/>
        <v>0.36538800000000005</v>
      </c>
      <c r="AK6" s="76">
        <f t="shared" ref="AK6:AK14" si="17">K6</f>
        <v>0.5</v>
      </c>
      <c r="AM6" s="8">
        <f t="shared" ref="AM6:AM14" si="18">J6</f>
        <v>2014</v>
      </c>
      <c r="AN6" s="84">
        <f t="shared" si="9"/>
        <v>0.36538800000000005</v>
      </c>
      <c r="AO6" s="76">
        <f t="shared" ref="AO6:AO14" si="19">K6</f>
        <v>0.5</v>
      </c>
    </row>
    <row r="7" spans="1:41" x14ac:dyDescent="0.35">
      <c r="A7" s="3">
        <v>2015</v>
      </c>
      <c r="B7" s="38">
        <f t="shared" si="0"/>
        <v>61108200</v>
      </c>
      <c r="D7" s="43"/>
      <c r="F7" s="8"/>
      <c r="G7" s="6"/>
      <c r="H7" s="7"/>
      <c r="J7" s="8"/>
      <c r="K7" s="38"/>
      <c r="M7" s="8"/>
      <c r="N7" s="82"/>
      <c r="O7" s="38"/>
      <c r="P7" s="117"/>
      <c r="R7" s="8"/>
      <c r="S7" s="82"/>
      <c r="T7" s="38"/>
      <c r="U7" s="117"/>
      <c r="W7" s="8">
        <f t="shared" si="2"/>
        <v>0</v>
      </c>
      <c r="X7" s="84"/>
      <c r="Y7" s="76">
        <f t="shared" si="3"/>
        <v>0</v>
      </c>
      <c r="AA7" s="8">
        <f t="shared" si="4"/>
        <v>0</v>
      </c>
      <c r="AB7" s="84">
        <f t="shared" si="5"/>
        <v>0</v>
      </c>
      <c r="AC7" s="76">
        <f t="shared" si="6"/>
        <v>0</v>
      </c>
      <c r="AE7" s="8"/>
      <c r="AF7" s="84">
        <f t="shared" si="7"/>
        <v>0</v>
      </c>
      <c r="AG7" s="76"/>
      <c r="AI7" s="8"/>
      <c r="AJ7" s="84">
        <f t="shared" si="8"/>
        <v>0</v>
      </c>
      <c r="AK7" s="76"/>
      <c r="AM7" s="8"/>
      <c r="AN7" s="84">
        <f t="shared" si="9"/>
        <v>0</v>
      </c>
      <c r="AO7" s="76"/>
    </row>
    <row r="8" spans="1:41" x14ac:dyDescent="0.35">
      <c r="A8" s="3">
        <v>2016</v>
      </c>
      <c r="B8" s="38">
        <f t="shared" si="0"/>
        <v>61318400</v>
      </c>
      <c r="D8" s="43"/>
      <c r="F8" s="8"/>
      <c r="G8" s="6"/>
      <c r="H8" s="7"/>
      <c r="J8" s="8"/>
      <c r="K8" s="38"/>
      <c r="M8" s="8"/>
      <c r="N8" s="82"/>
      <c r="O8" s="38"/>
      <c r="P8" s="117"/>
      <c r="R8" s="8"/>
      <c r="S8" s="82"/>
      <c r="T8" s="38"/>
      <c r="U8" s="117"/>
      <c r="W8" s="8">
        <f t="shared" si="2"/>
        <v>0</v>
      </c>
      <c r="X8" s="84"/>
      <c r="Y8" s="76">
        <f t="shared" si="3"/>
        <v>0</v>
      </c>
      <c r="AA8" s="8">
        <f t="shared" si="4"/>
        <v>0</v>
      </c>
      <c r="AB8" s="84">
        <f t="shared" si="5"/>
        <v>0</v>
      </c>
      <c r="AC8" s="76">
        <f t="shared" si="6"/>
        <v>0</v>
      </c>
      <c r="AE8" s="8"/>
      <c r="AF8" s="84">
        <f t="shared" si="7"/>
        <v>0</v>
      </c>
      <c r="AG8" s="76"/>
      <c r="AI8" s="8"/>
      <c r="AJ8" s="84">
        <f t="shared" si="8"/>
        <v>0</v>
      </c>
      <c r="AK8" s="76"/>
      <c r="AM8" s="8"/>
      <c r="AN8" s="84">
        <f t="shared" si="9"/>
        <v>0</v>
      </c>
      <c r="AO8" s="76"/>
    </row>
    <row r="9" spans="1:41" x14ac:dyDescent="0.35">
      <c r="A9" s="3">
        <v>2017</v>
      </c>
      <c r="B9" s="38">
        <f t="shared" si="0"/>
        <v>61528600</v>
      </c>
      <c r="D9" s="43"/>
      <c r="F9" s="47">
        <v>2308110.3269668887</v>
      </c>
      <c r="G9" s="48">
        <f>F9/1000/1000</f>
        <v>2.3081103269668888</v>
      </c>
      <c r="H9" s="49">
        <f t="shared" ref="H9:H14" si="20">F9/B9/12*1000</f>
        <v>3.1260670200076182</v>
      </c>
      <c r="J9" s="8">
        <f>A9</f>
        <v>2017</v>
      </c>
      <c r="K9" s="109">
        <f>H9</f>
        <v>3.1260670200076182</v>
      </c>
      <c r="M9" s="8">
        <f>J9</f>
        <v>2017</v>
      </c>
      <c r="N9" s="82">
        <f>O9*12*B9*10^-9</f>
        <v>2.3081103269668892</v>
      </c>
      <c r="O9" s="38">
        <f>K9</f>
        <v>3.1260670200076182</v>
      </c>
      <c r="P9" s="117"/>
      <c r="R9" s="8">
        <f t="shared" si="11"/>
        <v>2017</v>
      </c>
      <c r="S9" s="82">
        <f>T9*12*B9*10^-9</f>
        <v>2.3081103269668892</v>
      </c>
      <c r="T9" s="38">
        <f t="shared" si="12"/>
        <v>3.1260670200076182</v>
      </c>
      <c r="U9" s="117"/>
      <c r="W9" s="8">
        <f t="shared" si="2"/>
        <v>2017</v>
      </c>
      <c r="X9" s="84">
        <f>Y9*12*B9*10^-9</f>
        <v>2.3081103269668892</v>
      </c>
      <c r="Y9" s="76">
        <f>T9</f>
        <v>3.1260670200076182</v>
      </c>
      <c r="AA9" s="8">
        <f t="shared" si="4"/>
        <v>2017</v>
      </c>
      <c r="AB9" s="84">
        <f t="shared" si="5"/>
        <v>2.3081103269668892</v>
      </c>
      <c r="AC9" s="76">
        <f t="shared" si="6"/>
        <v>3.1260670200076182</v>
      </c>
      <c r="AE9" s="8">
        <f t="shared" si="14"/>
        <v>2017</v>
      </c>
      <c r="AF9" s="84">
        <f t="shared" si="7"/>
        <v>2.3081103269668892</v>
      </c>
      <c r="AG9" s="76">
        <f t="shared" si="15"/>
        <v>3.1260670200076182</v>
      </c>
      <c r="AI9" s="8">
        <f t="shared" si="16"/>
        <v>2017</v>
      </c>
      <c r="AJ9" s="84">
        <f t="shared" si="8"/>
        <v>2.3081103269668892</v>
      </c>
      <c r="AK9" s="76">
        <f t="shared" si="17"/>
        <v>3.1260670200076182</v>
      </c>
      <c r="AM9" s="8">
        <f t="shared" si="18"/>
        <v>2017</v>
      </c>
      <c r="AN9" s="84">
        <f t="shared" si="9"/>
        <v>2.3081103269668892</v>
      </c>
      <c r="AO9" s="76">
        <f t="shared" si="19"/>
        <v>3.1260670200076182</v>
      </c>
    </row>
    <row r="10" spans="1:41" x14ac:dyDescent="0.35">
      <c r="A10" s="3">
        <v>2018</v>
      </c>
      <c r="B10" s="38">
        <f t="shared" si="0"/>
        <v>61738800</v>
      </c>
      <c r="D10" s="43"/>
      <c r="F10" s="47">
        <v>3814302.3295465373</v>
      </c>
      <c r="G10" s="48">
        <f t="shared" ref="G10:G14" si="21">F10/1000/1000</f>
        <v>3.8143023295465373</v>
      </c>
      <c r="H10" s="49">
        <f t="shared" si="20"/>
        <v>5.1484403237868479</v>
      </c>
      <c r="J10" s="8">
        <f t="shared" ref="J10:J14" si="22">A10</f>
        <v>2018</v>
      </c>
      <c r="K10" s="109">
        <f t="shared" ref="K10:K14" si="23">H10</f>
        <v>5.1484403237868479</v>
      </c>
      <c r="M10" s="8">
        <f>J10</f>
        <v>2018</v>
      </c>
      <c r="N10" s="82">
        <f t="shared" ref="N10:N14" si="24">O10*12*B10*10^-9</f>
        <v>3.8143023295465377</v>
      </c>
      <c r="O10" s="38">
        <f t="shared" ref="O10:O14" si="25">K10</f>
        <v>5.1484403237868479</v>
      </c>
      <c r="P10" s="117"/>
      <c r="R10" s="8">
        <f>J10</f>
        <v>2018</v>
      </c>
      <c r="S10" s="82">
        <f t="shared" ref="S10:S27" si="26">T10*12*B10*10^-9</f>
        <v>3.8143023295465377</v>
      </c>
      <c r="T10" s="38">
        <f t="shared" si="12"/>
        <v>5.1484403237868479</v>
      </c>
      <c r="U10" s="117"/>
      <c r="W10" s="8">
        <f t="shared" si="2"/>
        <v>2018</v>
      </c>
      <c r="X10" s="84">
        <f t="shared" ref="X10:X27" si="27">Y10*12*B10*10^-9</f>
        <v>3.8143023295465377</v>
      </c>
      <c r="Y10" s="76">
        <f t="shared" si="3"/>
        <v>5.1484403237868479</v>
      </c>
      <c r="AA10" s="8">
        <f t="shared" si="4"/>
        <v>2018</v>
      </c>
      <c r="AB10" s="84">
        <f t="shared" si="5"/>
        <v>3.8143023295465377</v>
      </c>
      <c r="AC10" s="76">
        <f t="shared" si="6"/>
        <v>5.1484403237868479</v>
      </c>
      <c r="AE10" s="8">
        <f t="shared" si="14"/>
        <v>2018</v>
      </c>
      <c r="AF10" s="84">
        <f t="shared" si="7"/>
        <v>3.8143023295465377</v>
      </c>
      <c r="AG10" s="76">
        <f t="shared" si="15"/>
        <v>5.1484403237868479</v>
      </c>
      <c r="AI10" s="8">
        <f t="shared" si="16"/>
        <v>2018</v>
      </c>
      <c r="AJ10" s="84">
        <f t="shared" si="8"/>
        <v>3.8143023295465377</v>
      </c>
      <c r="AK10" s="76">
        <f t="shared" si="17"/>
        <v>5.1484403237868479</v>
      </c>
      <c r="AM10" s="8">
        <f t="shared" si="18"/>
        <v>2018</v>
      </c>
      <c r="AN10" s="84">
        <f t="shared" si="9"/>
        <v>3.8143023295465377</v>
      </c>
      <c r="AO10" s="76">
        <f t="shared" si="19"/>
        <v>5.1484403237868479</v>
      </c>
    </row>
    <row r="11" spans="1:41" x14ac:dyDescent="0.35">
      <c r="A11" s="3">
        <v>2019</v>
      </c>
      <c r="B11" s="39">
        <f t="shared" si="0"/>
        <v>61949000</v>
      </c>
      <c r="D11" s="43"/>
      <c r="F11" s="47">
        <v>5493809.7399849314</v>
      </c>
      <c r="G11" s="48">
        <f t="shared" si="21"/>
        <v>5.4938097399849308</v>
      </c>
      <c r="H11" s="49">
        <f t="shared" si="20"/>
        <v>7.3902319380793502</v>
      </c>
      <c r="J11" s="8">
        <f t="shared" si="22"/>
        <v>2019</v>
      </c>
      <c r="K11" s="109">
        <f t="shared" si="23"/>
        <v>7.3902319380793502</v>
      </c>
      <c r="M11" s="8">
        <f>J11</f>
        <v>2019</v>
      </c>
      <c r="N11" s="82">
        <f t="shared" si="24"/>
        <v>5.4938097399849326</v>
      </c>
      <c r="O11" s="38">
        <f t="shared" si="25"/>
        <v>7.3902319380793502</v>
      </c>
      <c r="P11" s="117"/>
      <c r="R11" s="8">
        <f t="shared" si="11"/>
        <v>2019</v>
      </c>
      <c r="S11" s="82">
        <f t="shared" si="26"/>
        <v>5.4938097399849326</v>
      </c>
      <c r="T11" s="38">
        <f t="shared" si="12"/>
        <v>7.3902319380793502</v>
      </c>
      <c r="U11" s="117"/>
      <c r="W11" s="8">
        <f t="shared" si="2"/>
        <v>2019</v>
      </c>
      <c r="X11" s="84">
        <f t="shared" si="27"/>
        <v>5.4938097399849326</v>
      </c>
      <c r="Y11" s="76">
        <f t="shared" si="3"/>
        <v>7.3902319380793502</v>
      </c>
      <c r="AA11" s="8">
        <f t="shared" si="4"/>
        <v>2019</v>
      </c>
      <c r="AB11" s="84">
        <f t="shared" si="5"/>
        <v>5.4938097399849326</v>
      </c>
      <c r="AC11" s="76">
        <f t="shared" si="6"/>
        <v>7.3902319380793502</v>
      </c>
      <c r="AE11" s="8">
        <f t="shared" si="14"/>
        <v>2019</v>
      </c>
      <c r="AF11" s="84">
        <f t="shared" si="7"/>
        <v>5.4938097399849326</v>
      </c>
      <c r="AG11" s="76">
        <f t="shared" si="15"/>
        <v>7.3902319380793502</v>
      </c>
      <c r="AI11" s="8">
        <f t="shared" si="16"/>
        <v>2019</v>
      </c>
      <c r="AJ11" s="84">
        <f t="shared" si="8"/>
        <v>5.4938097399849326</v>
      </c>
      <c r="AK11" s="76">
        <f t="shared" si="17"/>
        <v>7.3902319380793502</v>
      </c>
      <c r="AM11" s="8">
        <f t="shared" si="18"/>
        <v>2019</v>
      </c>
      <c r="AN11" s="84">
        <f t="shared" si="9"/>
        <v>5.4938097399849326</v>
      </c>
      <c r="AO11" s="76">
        <f t="shared" si="19"/>
        <v>7.3902319380793502</v>
      </c>
    </row>
    <row r="12" spans="1:41" x14ac:dyDescent="0.35">
      <c r="A12" s="3">
        <v>2020</v>
      </c>
      <c r="B12" s="41">
        <f t="shared" si="0"/>
        <v>62159200</v>
      </c>
      <c r="D12" s="43"/>
      <c r="F12" s="47">
        <v>7476593.4026591703</v>
      </c>
      <c r="G12" s="48">
        <f t="shared" si="21"/>
        <v>7.4765934026591703</v>
      </c>
      <c r="H12" s="49">
        <f t="shared" si="20"/>
        <v>10.023447055650612</v>
      </c>
      <c r="J12" s="8">
        <f t="shared" si="22"/>
        <v>2020</v>
      </c>
      <c r="K12" s="109">
        <f t="shared" si="23"/>
        <v>10.023447055650612</v>
      </c>
      <c r="M12" s="8">
        <f t="shared" ref="M12:M14" si="28">J12</f>
        <v>2020</v>
      </c>
      <c r="N12" s="82">
        <f t="shared" si="24"/>
        <v>7.4765934026591703</v>
      </c>
      <c r="O12" s="38">
        <f t="shared" si="25"/>
        <v>10.023447055650612</v>
      </c>
      <c r="P12" s="117"/>
      <c r="R12" s="8">
        <f t="shared" si="11"/>
        <v>2020</v>
      </c>
      <c r="S12" s="82">
        <f t="shared" si="26"/>
        <v>7.4765934026591703</v>
      </c>
      <c r="T12" s="38">
        <f t="shared" si="12"/>
        <v>10.023447055650612</v>
      </c>
      <c r="U12" s="117"/>
      <c r="W12" s="8">
        <f t="shared" si="2"/>
        <v>2020</v>
      </c>
      <c r="X12" s="84">
        <f t="shared" si="27"/>
        <v>7.4765934026591703</v>
      </c>
      <c r="Y12" s="76">
        <f t="shared" si="3"/>
        <v>10.023447055650612</v>
      </c>
      <c r="AA12" s="8">
        <f t="shared" si="4"/>
        <v>2020</v>
      </c>
      <c r="AB12" s="84">
        <f t="shared" si="5"/>
        <v>7.4765934026591703</v>
      </c>
      <c r="AC12" s="76">
        <f t="shared" si="6"/>
        <v>10.023447055650612</v>
      </c>
      <c r="AE12" s="8">
        <f t="shared" si="14"/>
        <v>2020</v>
      </c>
      <c r="AF12" s="84">
        <f t="shared" si="7"/>
        <v>7.4765934026591703</v>
      </c>
      <c r="AG12" s="76">
        <f t="shared" si="15"/>
        <v>10.023447055650612</v>
      </c>
      <c r="AI12" s="8">
        <f t="shared" si="16"/>
        <v>2020</v>
      </c>
      <c r="AJ12" s="84">
        <f t="shared" si="8"/>
        <v>7.4765934026591703</v>
      </c>
      <c r="AK12" s="76">
        <f t="shared" si="17"/>
        <v>10.023447055650612</v>
      </c>
      <c r="AM12" s="8">
        <f t="shared" si="18"/>
        <v>2020</v>
      </c>
      <c r="AN12" s="84">
        <f t="shared" si="9"/>
        <v>7.4765934026591703</v>
      </c>
      <c r="AO12" s="76">
        <f t="shared" si="19"/>
        <v>10.023447055650612</v>
      </c>
    </row>
    <row r="13" spans="1:41" x14ac:dyDescent="0.35">
      <c r="A13" s="3">
        <v>2021</v>
      </c>
      <c r="B13" s="38">
        <f t="shared" si="0"/>
        <v>62369400</v>
      </c>
      <c r="D13" s="43"/>
      <c r="F13" s="47">
        <v>9087750.2017893847</v>
      </c>
      <c r="G13" s="48">
        <f t="shared" si="21"/>
        <v>9.0877502017893832</v>
      </c>
      <c r="H13" s="49">
        <f t="shared" si="20"/>
        <v>12.142372971613998</v>
      </c>
      <c r="J13" s="8">
        <f t="shared" si="22"/>
        <v>2021</v>
      </c>
      <c r="K13" s="109">
        <f t="shared" si="23"/>
        <v>12.142372971613998</v>
      </c>
      <c r="M13" s="8">
        <f t="shared" si="28"/>
        <v>2021</v>
      </c>
      <c r="N13" s="82">
        <f t="shared" si="24"/>
        <v>9.0877502017893868</v>
      </c>
      <c r="O13" s="38">
        <f t="shared" si="25"/>
        <v>12.142372971613998</v>
      </c>
      <c r="P13" s="117"/>
      <c r="R13" s="8">
        <f t="shared" si="11"/>
        <v>2021</v>
      </c>
      <c r="S13" s="82">
        <f t="shared" si="26"/>
        <v>9.0877502017893868</v>
      </c>
      <c r="T13" s="38">
        <f t="shared" si="12"/>
        <v>12.142372971613998</v>
      </c>
      <c r="U13" s="117"/>
      <c r="W13" s="8">
        <f t="shared" si="2"/>
        <v>2021</v>
      </c>
      <c r="X13" s="84">
        <f t="shared" si="27"/>
        <v>9.0877502017893868</v>
      </c>
      <c r="Y13" s="76">
        <f t="shared" si="3"/>
        <v>12.142372971613998</v>
      </c>
      <c r="AA13" s="8">
        <f t="shared" si="4"/>
        <v>2021</v>
      </c>
      <c r="AB13" s="84">
        <f t="shared" si="5"/>
        <v>9.0877502017893868</v>
      </c>
      <c r="AC13" s="76">
        <f t="shared" si="6"/>
        <v>12.142372971613998</v>
      </c>
      <c r="AE13" s="8">
        <f t="shared" si="14"/>
        <v>2021</v>
      </c>
      <c r="AF13" s="84">
        <f t="shared" si="7"/>
        <v>9.0877502017893868</v>
      </c>
      <c r="AG13" s="76">
        <f t="shared" si="15"/>
        <v>12.142372971613998</v>
      </c>
      <c r="AI13" s="8">
        <f t="shared" si="16"/>
        <v>2021</v>
      </c>
      <c r="AJ13" s="84">
        <f t="shared" si="8"/>
        <v>9.0877502017893868</v>
      </c>
      <c r="AK13" s="76">
        <f t="shared" si="17"/>
        <v>12.142372971613998</v>
      </c>
      <c r="AM13" s="8">
        <f t="shared" si="18"/>
        <v>2021</v>
      </c>
      <c r="AN13" s="84">
        <f t="shared" si="9"/>
        <v>9.0877502017893868</v>
      </c>
      <c r="AO13" s="76">
        <f t="shared" si="19"/>
        <v>12.142372971613998</v>
      </c>
    </row>
    <row r="14" spans="1:41" x14ac:dyDescent="0.35">
      <c r="A14" s="3">
        <v>2022</v>
      </c>
      <c r="B14" s="38">
        <f>B$16+(A14-A$16)*$B$29</f>
        <v>62579600</v>
      </c>
      <c r="D14" s="43"/>
      <c r="F14" s="47">
        <v>11629968.922630673</v>
      </c>
      <c r="G14" s="48">
        <f t="shared" si="21"/>
        <v>11.629968922630672</v>
      </c>
      <c r="H14" s="49">
        <f t="shared" si="20"/>
        <v>15.486901112916819</v>
      </c>
      <c r="J14" s="8">
        <f t="shared" si="22"/>
        <v>2022</v>
      </c>
      <c r="K14" s="109">
        <f t="shared" si="23"/>
        <v>15.486901112916819</v>
      </c>
      <c r="M14" s="8">
        <f t="shared" si="28"/>
        <v>2022</v>
      </c>
      <c r="N14" s="82">
        <f t="shared" si="24"/>
        <v>11.629968922630674</v>
      </c>
      <c r="O14" s="38">
        <f t="shared" si="25"/>
        <v>15.486901112916819</v>
      </c>
      <c r="P14" s="117"/>
      <c r="R14" s="8">
        <f t="shared" si="11"/>
        <v>2022</v>
      </c>
      <c r="S14" s="82">
        <f t="shared" si="26"/>
        <v>11.629968922630674</v>
      </c>
      <c r="T14" s="38">
        <f t="shared" si="12"/>
        <v>15.486901112916819</v>
      </c>
      <c r="U14" s="117"/>
      <c r="W14" s="8">
        <f t="shared" si="2"/>
        <v>2022</v>
      </c>
      <c r="X14" s="84">
        <f t="shared" si="27"/>
        <v>11.629968922630674</v>
      </c>
      <c r="Y14" s="76">
        <f t="shared" si="3"/>
        <v>15.486901112916819</v>
      </c>
      <c r="AA14" s="9">
        <f t="shared" si="4"/>
        <v>2022</v>
      </c>
      <c r="AB14" s="85">
        <f t="shared" si="5"/>
        <v>11.629968922630674</v>
      </c>
      <c r="AC14" s="77">
        <f t="shared" si="6"/>
        <v>15.486901112916819</v>
      </c>
      <c r="AE14" s="9">
        <f t="shared" si="14"/>
        <v>2022</v>
      </c>
      <c r="AF14" s="85">
        <f t="shared" si="7"/>
        <v>11.629968922630674</v>
      </c>
      <c r="AG14" s="77">
        <f t="shared" si="15"/>
        <v>15.486901112916819</v>
      </c>
      <c r="AI14" s="9">
        <f t="shared" si="16"/>
        <v>2022</v>
      </c>
      <c r="AJ14" s="85">
        <f t="shared" si="8"/>
        <v>11.629968922630674</v>
      </c>
      <c r="AK14" s="77">
        <f t="shared" si="17"/>
        <v>15.486901112916819</v>
      </c>
      <c r="AM14" s="9">
        <f t="shared" si="18"/>
        <v>2022</v>
      </c>
      <c r="AN14" s="85">
        <f t="shared" si="9"/>
        <v>11.629968922630674</v>
      </c>
      <c r="AO14" s="77">
        <f t="shared" si="19"/>
        <v>15.486901112916819</v>
      </c>
    </row>
    <row r="15" spans="1:41" x14ac:dyDescent="0.35">
      <c r="A15" s="3">
        <v>2023</v>
      </c>
      <c r="B15" s="38">
        <f>B$16+(A15-A$16)*$B$29</f>
        <v>62789800</v>
      </c>
      <c r="D15" s="43"/>
      <c r="F15" s="8"/>
      <c r="G15" s="6"/>
      <c r="H15" s="7"/>
      <c r="J15" s="8"/>
      <c r="K15" s="7"/>
      <c r="M15" s="17">
        <f>A15</f>
        <v>2023</v>
      </c>
      <c r="N15" s="29">
        <f>$N$29*M15+$N$30</f>
        <v>13.07633117970181</v>
      </c>
      <c r="O15" s="86">
        <f>N15/12/B15*10^9</f>
        <v>17.35463825295113</v>
      </c>
      <c r="P15" s="84">
        <f>O15</f>
        <v>17.35463825295113</v>
      </c>
      <c r="R15" s="17">
        <f>A15</f>
        <v>2023</v>
      </c>
      <c r="S15" s="81">
        <f t="shared" si="26"/>
        <v>14.702981683317345</v>
      </c>
      <c r="T15" s="41">
        <f>T14*(1+$T$29)</f>
        <v>19.51349540227519</v>
      </c>
      <c r="U15" s="117">
        <f>T15</f>
        <v>19.51349540227519</v>
      </c>
      <c r="W15" s="17">
        <f>A15</f>
        <v>2023</v>
      </c>
      <c r="X15" s="88">
        <f t="shared" si="27"/>
        <v>14.702981683317345</v>
      </c>
      <c r="Y15" s="53">
        <f t="shared" si="3"/>
        <v>19.51349540227519</v>
      </c>
      <c r="AA15" s="93">
        <f>A15</f>
        <v>2023</v>
      </c>
      <c r="AB15" s="88">
        <f t="shared" si="5"/>
        <v>15.986575322337117</v>
      </c>
      <c r="AC15" s="53">
        <f>AC14*(1+$AC$29)</f>
        <v>21.217054524696042</v>
      </c>
      <c r="AE15" s="93">
        <f>A15</f>
        <v>2023</v>
      </c>
      <c r="AF15" s="88">
        <f t="shared" si="7"/>
        <v>13.07633117970181</v>
      </c>
      <c r="AG15" s="53">
        <f>O15</f>
        <v>17.35463825295113</v>
      </c>
      <c r="AI15" s="93">
        <f>A15</f>
        <v>2023</v>
      </c>
      <c r="AJ15" s="88">
        <f t="shared" si="8"/>
        <v>14.002839698397475</v>
      </c>
      <c r="AK15" s="53">
        <f>AK14*(1+$AK$29)</f>
        <v>18.584281335500183</v>
      </c>
      <c r="AM15" s="93">
        <f>A15</f>
        <v>2023</v>
      </c>
      <c r="AN15" s="88">
        <f t="shared" si="9"/>
        <v>15.169743006597262</v>
      </c>
      <c r="AO15" s="53">
        <f>AO14*(1+$AO$29)</f>
        <v>20.132971446791863</v>
      </c>
    </row>
    <row r="16" spans="1:41" x14ac:dyDescent="0.35">
      <c r="A16" s="3">
        <v>2024</v>
      </c>
      <c r="B16" s="38">
        <v>63000000</v>
      </c>
      <c r="C16" s="16"/>
      <c r="D16" s="45"/>
      <c r="E16" s="16"/>
      <c r="F16" s="8"/>
      <c r="G16" s="6"/>
      <c r="H16" s="7"/>
      <c r="J16" s="8"/>
      <c r="K16" s="7"/>
      <c r="M16" s="8">
        <f t="shared" ref="M16:M27" si="29">A16</f>
        <v>2024</v>
      </c>
      <c r="N16" s="32">
        <f t="shared" ref="N16:N27" si="30">$N$29*M16+$N$30</f>
        <v>14.916686044208291</v>
      </c>
      <c r="O16" s="87">
        <f t="shared" ref="O16:O27" si="31">N16/12/B16*10^9</f>
        <v>19.731066196042711</v>
      </c>
      <c r="P16" s="84">
        <f>O16</f>
        <v>19.731066196042711</v>
      </c>
      <c r="R16" s="8">
        <f t="shared" ref="R16:R27" si="32">A16</f>
        <v>2024</v>
      </c>
      <c r="S16" s="82">
        <f t="shared" si="26"/>
        <v>18.587775180391258</v>
      </c>
      <c r="T16" s="38">
        <f>T15*(1+$T$29)</f>
        <v>24.587004206866741</v>
      </c>
      <c r="U16" s="117">
        <f>T16</f>
        <v>24.587004206866741</v>
      </c>
      <c r="W16" s="8">
        <f t="shared" ref="W16:W27" si="33">A16</f>
        <v>2024</v>
      </c>
      <c r="X16" s="84">
        <f t="shared" si="27"/>
        <v>18.587775180391258</v>
      </c>
      <c r="Y16" s="76">
        <f t="shared" si="3"/>
        <v>24.587004206866741</v>
      </c>
      <c r="AA16" s="92">
        <f t="shared" ref="AA16:AA27" si="34">A16</f>
        <v>2024</v>
      </c>
      <c r="AB16" s="84">
        <f t="shared" si="5"/>
        <v>21.974927712318184</v>
      </c>
      <c r="AC16" s="76">
        <f t="shared" ref="AC16:AC22" si="35">AC15*(1+$AC$29)</f>
        <v>29.067364698833579</v>
      </c>
      <c r="AE16" s="94">
        <f>A16</f>
        <v>2024</v>
      </c>
      <c r="AF16" s="85">
        <f t="shared" si="7"/>
        <v>14.916686044208291</v>
      </c>
      <c r="AG16" s="77">
        <f>O16</f>
        <v>19.731066196042711</v>
      </c>
      <c r="AI16" s="92">
        <f>A16</f>
        <v>2024</v>
      </c>
      <c r="AJ16" s="84">
        <f t="shared" si="8"/>
        <v>16.859660027565763</v>
      </c>
      <c r="AK16" s="76">
        <f>AK15*(1+$AK$29)</f>
        <v>22.301137602600217</v>
      </c>
      <c r="AM16" s="92">
        <f>A16</f>
        <v>2024</v>
      </c>
      <c r="AN16" s="84">
        <f t="shared" si="9"/>
        <v>19.786684337907044</v>
      </c>
      <c r="AO16" s="76">
        <f>AO15*(1+$AO$29)</f>
        <v>26.172862880829424</v>
      </c>
    </row>
    <row r="17" spans="1:50" x14ac:dyDescent="0.35">
      <c r="A17" s="3">
        <v>2025</v>
      </c>
      <c r="B17" s="38">
        <f>B$16+(A17-A$16)*$B$29</f>
        <v>63210200</v>
      </c>
      <c r="D17" s="43"/>
      <c r="F17" s="8"/>
      <c r="G17" s="6"/>
      <c r="H17" s="7"/>
      <c r="J17" s="8"/>
      <c r="K17" s="7"/>
      <c r="M17" s="8">
        <f t="shared" si="29"/>
        <v>2025</v>
      </c>
      <c r="N17" s="32">
        <f t="shared" si="30"/>
        <v>16.757040908714316</v>
      </c>
      <c r="O17" s="87">
        <f t="shared" si="31"/>
        <v>22.091688931947584</v>
      </c>
      <c r="P17" s="84">
        <f>O17*0.8</f>
        <v>17.673351145558069</v>
      </c>
      <c r="R17" s="8">
        <f t="shared" si="32"/>
        <v>2025</v>
      </c>
      <c r="S17" s="82">
        <f t="shared" si="26"/>
        <v>23.49873973415135</v>
      </c>
      <c r="T17" s="38">
        <f t="shared" ref="T17:T22" si="36">T16*(1+$T$29)</f>
        <v>30.979625300652092</v>
      </c>
      <c r="U17" s="84">
        <f>T17*0.8</f>
        <v>24.783700240521675</v>
      </c>
      <c r="W17" s="8">
        <f t="shared" si="33"/>
        <v>2025</v>
      </c>
      <c r="X17" s="84">
        <f t="shared" si="27"/>
        <v>23.49873973415135</v>
      </c>
      <c r="Y17" s="76">
        <f t="shared" si="3"/>
        <v>30.979625300652092</v>
      </c>
      <c r="AA17" s="92">
        <f t="shared" si="34"/>
        <v>2025</v>
      </c>
      <c r="AB17" s="84">
        <f t="shared" si="5"/>
        <v>30.206098709257304</v>
      </c>
      <c r="AC17" s="76">
        <f t="shared" si="35"/>
        <v>39.822289637402008</v>
      </c>
      <c r="AE17" s="17">
        <f>A17</f>
        <v>2025</v>
      </c>
      <c r="AF17" s="88">
        <f t="shared" si="7"/>
        <v>14.96645568558119</v>
      </c>
      <c r="AG17" s="53">
        <f>AG16</f>
        <v>19.731066196042711</v>
      </c>
      <c r="AI17" s="92">
        <f t="shared" ref="AI17:AI27" si="37">A17</f>
        <v>2025</v>
      </c>
      <c r="AJ17" s="84">
        <f t="shared" si="8"/>
        <v>20.299094900465477</v>
      </c>
      <c r="AK17" s="76">
        <f t="shared" ref="AK17:AK22" si="38">AK16*(1+$AK$29)</f>
        <v>26.76136512312026</v>
      </c>
      <c r="AM17" s="92">
        <f t="shared" ref="AM17:AM27" si="39">A17</f>
        <v>2025</v>
      </c>
      <c r="AN17" s="84">
        <f t="shared" si="9"/>
        <v>25.808513597408943</v>
      </c>
      <c r="AO17" s="76">
        <f t="shared" ref="AO17:AO20" si="40">AO16*(1+$AO$29)</f>
        <v>34.024721745078253</v>
      </c>
    </row>
    <row r="18" spans="1:50" x14ac:dyDescent="0.35">
      <c r="A18" s="3">
        <v>2026</v>
      </c>
      <c r="B18" s="38">
        <f t="shared" ref="B18:B27" si="41">B$16+(A18-A$16)*$B$29</f>
        <v>63420400</v>
      </c>
      <c r="D18" s="43"/>
      <c r="F18" s="8"/>
      <c r="G18" s="6"/>
      <c r="H18" s="7"/>
      <c r="J18" s="8"/>
      <c r="K18" s="7"/>
      <c r="M18" s="8">
        <f t="shared" si="29"/>
        <v>2026</v>
      </c>
      <c r="N18" s="32">
        <f t="shared" si="30"/>
        <v>18.597395773220796</v>
      </c>
      <c r="O18" s="87">
        <f t="shared" si="31"/>
        <v>24.436663614574062</v>
      </c>
      <c r="P18" s="84">
        <f t="shared" ref="P18:P27" si="42">O18*0.8</f>
        <v>19.549330891659253</v>
      </c>
      <c r="R18" s="8">
        <f t="shared" si="32"/>
        <v>2026</v>
      </c>
      <c r="S18" s="82">
        <f t="shared" si="26"/>
        <v>29.706872253672234</v>
      </c>
      <c r="T18" s="38">
        <f t="shared" si="36"/>
        <v>39.034327878821635</v>
      </c>
      <c r="U18" s="84">
        <f t="shared" ref="U18:U27" si="43">T18*0.8</f>
        <v>31.227462303057308</v>
      </c>
      <c r="W18" s="8">
        <f t="shared" si="33"/>
        <v>2026</v>
      </c>
      <c r="X18" s="84">
        <f t="shared" si="27"/>
        <v>29.706872253672234</v>
      </c>
      <c r="Y18" s="76">
        <f t="shared" si="3"/>
        <v>39.034327878821635</v>
      </c>
      <c r="AA18" s="92">
        <f t="shared" si="34"/>
        <v>2026</v>
      </c>
      <c r="AB18" s="84">
        <f t="shared" si="5"/>
        <v>41.519968640115003</v>
      </c>
      <c r="AC18" s="76">
        <f t="shared" si="35"/>
        <v>54.556536803240753</v>
      </c>
      <c r="AE18" s="92">
        <f t="shared" ref="AE18:AE27" si="44">A18</f>
        <v>2026</v>
      </c>
      <c r="AF18" s="84">
        <f t="shared" si="7"/>
        <v>15.016225326954087</v>
      </c>
      <c r="AG18" s="76">
        <f>AG17</f>
        <v>19.731066196042711</v>
      </c>
      <c r="AI18" s="92">
        <f t="shared" si="37"/>
        <v>2026</v>
      </c>
      <c r="AJ18" s="84">
        <f t="shared" si="8"/>
        <v>24.439917321422442</v>
      </c>
      <c r="AK18" s="76">
        <f t="shared" si="38"/>
        <v>32.113638147744311</v>
      </c>
      <c r="AM18" s="92">
        <f t="shared" si="39"/>
        <v>2026</v>
      </c>
      <c r="AN18" s="84">
        <f t="shared" si="9"/>
        <v>33.662638822200357</v>
      </c>
      <c r="AO18" s="76">
        <f t="shared" si="40"/>
        <v>44.23213826860173</v>
      </c>
    </row>
    <row r="19" spans="1:50" x14ac:dyDescent="0.35">
      <c r="A19" s="3">
        <v>2027</v>
      </c>
      <c r="B19" s="38">
        <f t="shared" si="41"/>
        <v>63630600</v>
      </c>
      <c r="D19" s="43"/>
      <c r="F19" s="8"/>
      <c r="G19" s="6"/>
      <c r="H19" s="7"/>
      <c r="J19" s="8"/>
      <c r="K19" s="7"/>
      <c r="M19" s="8">
        <f t="shared" si="29"/>
        <v>2027</v>
      </c>
      <c r="N19" s="32">
        <f t="shared" si="30"/>
        <v>20.437750637727277</v>
      </c>
      <c r="O19" s="87">
        <f t="shared" si="31"/>
        <v>26.766145321233388</v>
      </c>
      <c r="P19" s="84">
        <f t="shared" si="42"/>
        <v>21.412916256986712</v>
      </c>
      <c r="R19" s="8">
        <f t="shared" si="32"/>
        <v>2027</v>
      </c>
      <c r="S19" s="82">
        <f t="shared" si="26"/>
        <v>37.554718877315366</v>
      </c>
      <c r="T19" s="38">
        <f t="shared" si="36"/>
        <v>49.183253127315261</v>
      </c>
      <c r="U19" s="84">
        <f t="shared" si="43"/>
        <v>39.34660250185221</v>
      </c>
      <c r="W19" s="8">
        <f t="shared" si="33"/>
        <v>2027</v>
      </c>
      <c r="X19" s="84">
        <f t="shared" si="27"/>
        <v>37.554718877315366</v>
      </c>
      <c r="Y19" s="76">
        <f t="shared" si="3"/>
        <v>49.183253127315261</v>
      </c>
      <c r="AA19" s="92">
        <f t="shared" si="34"/>
        <v>2027</v>
      </c>
      <c r="AB19" s="84">
        <f t="shared" si="5"/>
        <v>57.070887406510074</v>
      </c>
      <c r="AC19" s="76">
        <f t="shared" si="35"/>
        <v>74.742455420439839</v>
      </c>
      <c r="AE19" s="8">
        <f t="shared" si="44"/>
        <v>2027</v>
      </c>
      <c r="AF19" s="84">
        <f t="shared" si="7"/>
        <v>15.065994968326985</v>
      </c>
      <c r="AG19" s="76">
        <f t="shared" ref="AG19:AG27" si="45">AG18</f>
        <v>19.731066196042711</v>
      </c>
      <c r="AI19" s="92">
        <f t="shared" si="37"/>
        <v>2027</v>
      </c>
      <c r="AJ19" s="84">
        <f t="shared" si="8"/>
        <v>29.425104914743571</v>
      </c>
      <c r="AK19" s="76">
        <f t="shared" si="38"/>
        <v>38.53636577729317</v>
      </c>
      <c r="AM19" s="92">
        <f t="shared" si="39"/>
        <v>2027</v>
      </c>
      <c r="AN19" s="84">
        <f t="shared" si="9"/>
        <v>43.906472958099798</v>
      </c>
      <c r="AO19" s="76">
        <f t="shared" si="40"/>
        <v>57.501779749182248</v>
      </c>
    </row>
    <row r="20" spans="1:50" x14ac:dyDescent="0.35">
      <c r="A20" s="3">
        <v>2028</v>
      </c>
      <c r="B20" s="38">
        <f t="shared" si="41"/>
        <v>63840800</v>
      </c>
      <c r="D20" s="43"/>
      <c r="F20" s="8"/>
      <c r="G20" s="6"/>
      <c r="H20" s="7"/>
      <c r="J20" s="8"/>
      <c r="K20" s="7"/>
      <c r="M20" s="8">
        <f t="shared" si="29"/>
        <v>2028</v>
      </c>
      <c r="N20" s="32">
        <f t="shared" si="30"/>
        <v>22.278105502233302</v>
      </c>
      <c r="O20" s="87">
        <f t="shared" si="31"/>
        <v>29.080287086828097</v>
      </c>
      <c r="P20" s="84">
        <f t="shared" si="42"/>
        <v>23.26422966946248</v>
      </c>
      <c r="R20" s="8">
        <f t="shared" si="32"/>
        <v>2028</v>
      </c>
      <c r="S20" s="82">
        <f t="shared" si="26"/>
        <v>47.475261180904667</v>
      </c>
      <c r="T20" s="38">
        <f t="shared" si="36"/>
        <v>61.970898940417229</v>
      </c>
      <c r="U20" s="84">
        <f t="shared" si="43"/>
        <v>49.576719152333787</v>
      </c>
      <c r="W20" s="8">
        <f t="shared" si="33"/>
        <v>2028</v>
      </c>
      <c r="X20" s="84">
        <f t="shared" si="27"/>
        <v>47.475261180904667</v>
      </c>
      <c r="Y20" s="76">
        <f t="shared" si="3"/>
        <v>61.970898940417229</v>
      </c>
      <c r="AA20" s="92">
        <f t="shared" si="34"/>
        <v>2028</v>
      </c>
      <c r="AB20" s="84">
        <f t="shared" si="5"/>
        <v>78.445402353205765</v>
      </c>
      <c r="AC20" s="76">
        <f t="shared" si="35"/>
        <v>102.39716392600259</v>
      </c>
      <c r="AE20" s="92">
        <f t="shared" si="44"/>
        <v>2028</v>
      </c>
      <c r="AF20" s="84">
        <f t="shared" si="7"/>
        <v>15.115764609699884</v>
      </c>
      <c r="AG20" s="76">
        <f t="shared" si="45"/>
        <v>19.731066196042711</v>
      </c>
      <c r="AI20" s="92">
        <f t="shared" si="37"/>
        <v>2028</v>
      </c>
      <c r="AJ20" s="84">
        <f t="shared" si="8"/>
        <v>35.426770852536258</v>
      </c>
      <c r="AK20" s="76">
        <f t="shared" si="38"/>
        <v>46.2436389327518</v>
      </c>
      <c r="AM20" s="94">
        <f t="shared" si="39"/>
        <v>2028</v>
      </c>
      <c r="AN20" s="85">
        <f t="shared" si="9"/>
        <v>57.266970081540876</v>
      </c>
      <c r="AO20" s="77">
        <f t="shared" si="40"/>
        <v>74.752313673936925</v>
      </c>
    </row>
    <row r="21" spans="1:50" x14ac:dyDescent="0.35">
      <c r="A21" s="3">
        <v>2029</v>
      </c>
      <c r="B21" s="38">
        <f t="shared" si="41"/>
        <v>64051000</v>
      </c>
      <c r="D21" s="43"/>
      <c r="F21" s="8"/>
      <c r="G21" s="6"/>
      <c r="H21" s="7"/>
      <c r="J21" s="8"/>
      <c r="K21" s="7"/>
      <c r="M21" s="8">
        <f t="shared" si="29"/>
        <v>2029</v>
      </c>
      <c r="N21" s="32">
        <f t="shared" si="30"/>
        <v>24.118460366739782</v>
      </c>
      <c r="O21" s="87">
        <f t="shared" si="31"/>
        <v>31.379239937367338</v>
      </c>
      <c r="P21" s="84">
        <f t="shared" si="42"/>
        <v>25.103391949893872</v>
      </c>
      <c r="R21" s="8">
        <f t="shared" si="32"/>
        <v>2029</v>
      </c>
      <c r="S21" s="82">
        <f t="shared" si="26"/>
        <v>60.01578648625388</v>
      </c>
      <c r="T21" s="38">
        <f t="shared" si="36"/>
        <v>78.083332664925706</v>
      </c>
      <c r="U21" s="84">
        <f t="shared" si="43"/>
        <v>62.46666613194057</v>
      </c>
      <c r="W21" s="8">
        <f t="shared" si="33"/>
        <v>2029</v>
      </c>
      <c r="X21" s="84">
        <f t="shared" si="27"/>
        <v>60.01578648625388</v>
      </c>
      <c r="Y21" s="76">
        <f t="shared" si="3"/>
        <v>78.083332664925706</v>
      </c>
      <c r="AA21" s="92">
        <f t="shared" si="34"/>
        <v>2029</v>
      </c>
      <c r="AB21" s="84">
        <f t="shared" si="5"/>
        <v>107.82405387450503</v>
      </c>
      <c r="AC21" s="76">
        <f t="shared" si="35"/>
        <v>140.28411457862356</v>
      </c>
      <c r="AE21" s="8">
        <f t="shared" si="44"/>
        <v>2029</v>
      </c>
      <c r="AF21" s="84">
        <f t="shared" si="7"/>
        <v>15.165534251072781</v>
      </c>
      <c r="AG21" s="76">
        <f t="shared" si="45"/>
        <v>19.731066196042711</v>
      </c>
      <c r="AI21" s="92">
        <f t="shared" si="37"/>
        <v>2029</v>
      </c>
      <c r="AJ21" s="84">
        <f t="shared" si="8"/>
        <v>42.652098968856272</v>
      </c>
      <c r="AK21" s="76">
        <f t="shared" si="38"/>
        <v>55.492366719302161</v>
      </c>
      <c r="AM21" s="93">
        <f t="shared" si="39"/>
        <v>2029</v>
      </c>
      <c r="AN21" s="88">
        <f t="shared" si="9"/>
        <v>57.455525317552016</v>
      </c>
      <c r="AO21" s="53">
        <f>AO20*1+$AO$30</f>
        <v>74.752313673936925</v>
      </c>
    </row>
    <row r="22" spans="1:50" x14ac:dyDescent="0.35">
      <c r="A22" s="3">
        <v>2030</v>
      </c>
      <c r="B22" s="39">
        <f t="shared" si="41"/>
        <v>64261200</v>
      </c>
      <c r="D22" s="43"/>
      <c r="F22" s="8"/>
      <c r="G22" s="6"/>
      <c r="H22" s="7"/>
      <c r="J22" s="8"/>
      <c r="K22" s="7"/>
      <c r="M22" s="9">
        <f t="shared" si="29"/>
        <v>2030</v>
      </c>
      <c r="N22" s="35">
        <f t="shared" si="30"/>
        <v>25.958815231246263</v>
      </c>
      <c r="O22" s="91">
        <f t="shared" si="31"/>
        <v>33.663152922818988</v>
      </c>
      <c r="P22" s="84">
        <f t="shared" si="42"/>
        <v>26.930522338255191</v>
      </c>
      <c r="R22" s="9">
        <f t="shared" si="32"/>
        <v>2030</v>
      </c>
      <c r="S22" s="83">
        <f t="shared" si="26"/>
        <v>75.868057294555527</v>
      </c>
      <c r="T22" s="115">
        <f t="shared" si="36"/>
        <v>98.384999157806391</v>
      </c>
      <c r="U22" s="84">
        <f t="shared" si="43"/>
        <v>78.707999326245115</v>
      </c>
      <c r="V22" s="113"/>
      <c r="W22" s="9">
        <f t="shared" si="33"/>
        <v>2030</v>
      </c>
      <c r="X22" s="85">
        <f t="shared" si="27"/>
        <v>75.868057294555527</v>
      </c>
      <c r="Y22" s="89">
        <f t="shared" si="3"/>
        <v>98.384999157806391</v>
      </c>
      <c r="Z22" s="112"/>
      <c r="AA22" s="94">
        <f t="shared" si="34"/>
        <v>2030</v>
      </c>
      <c r="AB22" s="85">
        <f t="shared" si="5"/>
        <v>148.20373193941188</v>
      </c>
      <c r="AC22" s="89">
        <f t="shared" si="35"/>
        <v>192.1892369727143</v>
      </c>
      <c r="AE22" s="94">
        <f t="shared" si="44"/>
        <v>2030</v>
      </c>
      <c r="AF22" s="85">
        <f t="shared" si="7"/>
        <v>15.21530389244568</v>
      </c>
      <c r="AG22" s="89">
        <f t="shared" si="45"/>
        <v>19.731066196042711</v>
      </c>
      <c r="AI22" s="94">
        <f t="shared" si="37"/>
        <v>2030</v>
      </c>
      <c r="AJ22" s="85">
        <f t="shared" si="8"/>
        <v>51.350487497602849</v>
      </c>
      <c r="AK22" s="77">
        <f t="shared" si="38"/>
        <v>66.590840063162588</v>
      </c>
      <c r="AM22" s="92">
        <f t="shared" si="39"/>
        <v>2030</v>
      </c>
      <c r="AN22" s="84">
        <f t="shared" si="9"/>
        <v>57.64408055356315</v>
      </c>
      <c r="AO22" s="76">
        <f>AO21*(1+$AO$30)</f>
        <v>74.752313673936925</v>
      </c>
    </row>
    <row r="23" spans="1:50" x14ac:dyDescent="0.35">
      <c r="A23" s="40">
        <v>2031</v>
      </c>
      <c r="B23" s="38">
        <f t="shared" si="41"/>
        <v>64471400</v>
      </c>
      <c r="D23" s="43"/>
      <c r="F23" s="8"/>
      <c r="G23" s="6"/>
      <c r="H23" s="7"/>
      <c r="J23" s="8"/>
      <c r="K23" s="7"/>
      <c r="M23" s="17">
        <f t="shared" si="29"/>
        <v>2031</v>
      </c>
      <c r="N23" s="29">
        <f t="shared" si="30"/>
        <v>27.799170095752288</v>
      </c>
      <c r="O23" s="86">
        <f>N23/12/B23*10^9</f>
        <v>35.93217314932447</v>
      </c>
      <c r="P23" s="84">
        <f t="shared" si="42"/>
        <v>28.745738519459579</v>
      </c>
      <c r="R23" s="17">
        <f t="shared" si="32"/>
        <v>2031</v>
      </c>
      <c r="S23" s="81">
        <f t="shared" si="26"/>
        <v>84.614520422232204</v>
      </c>
      <c r="T23" s="41">
        <f>$S$30*(R23-R22)+T22</f>
        <v>109.3695814762207</v>
      </c>
      <c r="U23" s="84">
        <f t="shared" si="43"/>
        <v>87.495665180976573</v>
      </c>
      <c r="W23" s="17">
        <f t="shared" si="33"/>
        <v>2031</v>
      </c>
      <c r="X23" s="88">
        <f t="shared" si="27"/>
        <v>95.906441756703302</v>
      </c>
      <c r="Y23" s="53">
        <f>Y22*(1+$Y$29)</f>
        <v>123.96509893883605</v>
      </c>
      <c r="AA23" s="93">
        <f t="shared" si="34"/>
        <v>2031</v>
      </c>
      <c r="AB23" s="88">
        <f t="shared" si="5"/>
        <v>178.4262120849022</v>
      </c>
      <c r="AC23" s="53">
        <f>AC22*(1+$AC$30)</f>
        <v>230.62708436725714</v>
      </c>
      <c r="AE23" s="17">
        <f t="shared" si="44"/>
        <v>2031</v>
      </c>
      <c r="AF23" s="88">
        <f t="shared" si="7"/>
        <v>15.265073533818578</v>
      </c>
      <c r="AG23" s="53">
        <f t="shared" si="45"/>
        <v>19.731066196042711</v>
      </c>
      <c r="AI23" s="93">
        <f t="shared" si="37"/>
        <v>2031</v>
      </c>
      <c r="AJ23" s="88">
        <f t="shared" si="8"/>
        <v>51.518456232578167</v>
      </c>
      <c r="AK23" s="53">
        <f>AK22*(1+$AK$30)</f>
        <v>66.590840063162588</v>
      </c>
      <c r="AM23" s="92">
        <f t="shared" si="39"/>
        <v>2031</v>
      </c>
      <c r="AN23" s="84">
        <f t="shared" si="9"/>
        <v>57.83263578957429</v>
      </c>
      <c r="AO23" s="76">
        <f t="shared" ref="AO23:AO27" si="46">AO22*(1+$AO$30)</f>
        <v>74.752313673936925</v>
      </c>
    </row>
    <row r="24" spans="1:50" x14ac:dyDescent="0.35">
      <c r="A24" s="3">
        <v>2032</v>
      </c>
      <c r="B24" s="38">
        <f t="shared" si="41"/>
        <v>64681600</v>
      </c>
      <c r="D24" s="43"/>
      <c r="F24" s="8"/>
      <c r="G24" s="6"/>
      <c r="H24" s="7"/>
      <c r="J24" s="8"/>
      <c r="K24" s="7"/>
      <c r="M24" s="8">
        <f t="shared" si="29"/>
        <v>2032</v>
      </c>
      <c r="N24" s="32">
        <f t="shared" si="30"/>
        <v>29.639524960258768</v>
      </c>
      <c r="O24" s="87">
        <f t="shared" si="31"/>
        <v>38.186445810785408</v>
      </c>
      <c r="P24" s="84">
        <f t="shared" si="42"/>
        <v>30.549156648628326</v>
      </c>
      <c r="R24" s="8">
        <f t="shared" si="32"/>
        <v>2032</v>
      </c>
      <c r="S24" s="82">
        <f t="shared" si="26"/>
        <v>93.416398570788758</v>
      </c>
      <c r="T24" s="38">
        <f>$S$30*(R24-R23)+T23</f>
        <v>120.35416379463501</v>
      </c>
      <c r="U24" s="84">
        <f t="shared" si="43"/>
        <v>96.283331035708017</v>
      </c>
      <c r="W24" s="8">
        <f t="shared" si="33"/>
        <v>2032</v>
      </c>
      <c r="X24" s="84">
        <f t="shared" si="27"/>
        <v>121.23610546605595</v>
      </c>
      <c r="Y24" s="76">
        <f>Y23*(1+$Y$29)</f>
        <v>156.19602466293341</v>
      </c>
      <c r="AA24" s="92">
        <f t="shared" si="34"/>
        <v>2032</v>
      </c>
      <c r="AB24" s="84">
        <f t="shared" si="5"/>
        <v>214.8095350110122</v>
      </c>
      <c r="AC24" s="76">
        <f t="shared" ref="AC24:AC27" si="47">AC23*(1+$AC$30)</f>
        <v>276.75250124070857</v>
      </c>
      <c r="AE24" s="92">
        <f t="shared" si="44"/>
        <v>2032</v>
      </c>
      <c r="AF24" s="84">
        <f t="shared" si="7"/>
        <v>15.314843175191475</v>
      </c>
      <c r="AG24" s="76">
        <f t="shared" si="45"/>
        <v>19.731066196042711</v>
      </c>
      <c r="AI24" s="92">
        <f t="shared" si="37"/>
        <v>2032</v>
      </c>
      <c r="AJ24" s="84">
        <f t="shared" si="8"/>
        <v>51.686424967553485</v>
      </c>
      <c r="AK24" s="76">
        <f>AK23*(1+$AK$30)</f>
        <v>66.590840063162588</v>
      </c>
      <c r="AM24" s="92">
        <f t="shared" si="39"/>
        <v>2032</v>
      </c>
      <c r="AN24" s="84">
        <f t="shared" si="9"/>
        <v>58.021191025585431</v>
      </c>
      <c r="AO24" s="76">
        <f t="shared" si="46"/>
        <v>74.752313673936925</v>
      </c>
    </row>
    <row r="25" spans="1:50" x14ac:dyDescent="0.35">
      <c r="A25" s="3">
        <v>2033</v>
      </c>
      <c r="B25" s="38">
        <f t="shared" si="41"/>
        <v>64891800</v>
      </c>
      <c r="D25" s="43"/>
      <c r="F25" s="8"/>
      <c r="G25" s="6"/>
      <c r="H25" s="7"/>
      <c r="J25" s="8"/>
      <c r="K25" s="7"/>
      <c r="M25" s="8">
        <f t="shared" si="29"/>
        <v>2033</v>
      </c>
      <c r="N25" s="32">
        <f t="shared" si="30"/>
        <v>31.479879824765248</v>
      </c>
      <c r="O25" s="87">
        <f t="shared" si="31"/>
        <v>40.426114219831121</v>
      </c>
      <c r="P25" s="84">
        <f t="shared" si="42"/>
        <v>32.340891375864899</v>
      </c>
      <c r="R25" s="8">
        <f t="shared" si="32"/>
        <v>2033</v>
      </c>
      <c r="S25" s="82">
        <f>T25*12*B25*10^-9</f>
        <v>102.2736917402253</v>
      </c>
      <c r="T25" s="38">
        <f t="shared" ref="T25:T27" si="48">$S$30*(R25-R24)+T24</f>
        <v>131.33874611304933</v>
      </c>
      <c r="U25" s="84">
        <f t="shared" si="43"/>
        <v>105.07099689043946</v>
      </c>
      <c r="W25" s="8">
        <f t="shared" si="33"/>
        <v>2033</v>
      </c>
      <c r="X25" s="84">
        <f t="shared" si="27"/>
        <v>153.25391884151881</v>
      </c>
      <c r="Y25" s="76">
        <f t="shared" ref="Y25:Y27" si="49">Y24*(1+$Y$29)</f>
        <v>196.80699107529611</v>
      </c>
      <c r="AA25" s="92">
        <f t="shared" si="34"/>
        <v>2033</v>
      </c>
      <c r="AB25" s="84">
        <f t="shared" si="5"/>
        <v>258.6091386241701</v>
      </c>
      <c r="AC25" s="76">
        <f t="shared" si="47"/>
        <v>332.10300148885028</v>
      </c>
      <c r="AE25" s="8">
        <f t="shared" si="44"/>
        <v>2033</v>
      </c>
      <c r="AF25" s="84">
        <f t="shared" si="7"/>
        <v>15.364612816564374</v>
      </c>
      <c r="AG25" s="76">
        <f t="shared" si="45"/>
        <v>19.731066196042711</v>
      </c>
      <c r="AI25" s="92">
        <f t="shared" si="37"/>
        <v>2033</v>
      </c>
      <c r="AJ25" s="84">
        <f t="shared" si="8"/>
        <v>51.854393702528803</v>
      </c>
      <c r="AK25" s="76">
        <f t="shared" ref="AK25:AK27" si="50">AK24*(1+$AK$30)</f>
        <v>66.590840063162588</v>
      </c>
      <c r="AM25" s="92">
        <f t="shared" si="39"/>
        <v>2033</v>
      </c>
      <c r="AN25" s="84">
        <f t="shared" si="9"/>
        <v>58.209746261596571</v>
      </c>
      <c r="AO25" s="76">
        <f t="shared" si="46"/>
        <v>74.752313673936925</v>
      </c>
    </row>
    <row r="26" spans="1:50" x14ac:dyDescent="0.35">
      <c r="A26" s="3">
        <v>2034</v>
      </c>
      <c r="B26" s="38">
        <f t="shared" si="41"/>
        <v>65102000</v>
      </c>
      <c r="D26" s="43"/>
      <c r="F26" s="8"/>
      <c r="G26" s="6"/>
      <c r="H26" s="7"/>
      <c r="J26" s="8"/>
      <c r="K26" s="7"/>
      <c r="M26" s="8">
        <f t="shared" si="29"/>
        <v>2034</v>
      </c>
      <c r="N26" s="32">
        <f t="shared" si="30"/>
        <v>33.320234689271274</v>
      </c>
      <c r="O26" s="87">
        <f t="shared" si="31"/>
        <v>42.651319838191441</v>
      </c>
      <c r="P26" s="84">
        <f t="shared" si="42"/>
        <v>34.121055870553157</v>
      </c>
      <c r="R26" s="8">
        <f t="shared" si="32"/>
        <v>2034</v>
      </c>
      <c r="S26" s="82">
        <f t="shared" si="26"/>
        <v>111.18639993054175</v>
      </c>
      <c r="T26" s="38">
        <f t="shared" si="48"/>
        <v>142.32332843146364</v>
      </c>
      <c r="U26" s="84">
        <f t="shared" si="43"/>
        <v>113.85866274517092</v>
      </c>
      <c r="W26" s="8">
        <f t="shared" si="33"/>
        <v>2034</v>
      </c>
      <c r="X26" s="84">
        <f t="shared" si="27"/>
        <v>193.72543444271699</v>
      </c>
      <c r="Y26" s="76">
        <f t="shared" si="49"/>
        <v>247.9768087548731</v>
      </c>
      <c r="AA26" s="92">
        <f t="shared" si="34"/>
        <v>2034</v>
      </c>
      <c r="AB26" s="84">
        <f t="shared" si="5"/>
        <v>311.33620228215074</v>
      </c>
      <c r="AC26" s="76">
        <f t="shared" si="47"/>
        <v>398.5236017866203</v>
      </c>
      <c r="AE26" s="92">
        <f t="shared" si="44"/>
        <v>2034</v>
      </c>
      <c r="AF26" s="84">
        <f t="shared" si="7"/>
        <v>15.414382457937272</v>
      </c>
      <c r="AG26" s="76">
        <f t="shared" si="45"/>
        <v>19.731066196042711</v>
      </c>
      <c r="AI26" s="92">
        <f t="shared" si="37"/>
        <v>2034</v>
      </c>
      <c r="AJ26" s="84">
        <f t="shared" si="8"/>
        <v>52.022362437504128</v>
      </c>
      <c r="AK26" s="76">
        <f t="shared" si="50"/>
        <v>66.590840063162588</v>
      </c>
      <c r="AM26" s="92">
        <f t="shared" si="39"/>
        <v>2034</v>
      </c>
      <c r="AN26" s="84">
        <f t="shared" si="9"/>
        <v>58.398301497607697</v>
      </c>
      <c r="AO26" s="76">
        <f t="shared" si="46"/>
        <v>74.752313673936925</v>
      </c>
    </row>
    <row r="27" spans="1:50" x14ac:dyDescent="0.35">
      <c r="A27" s="3">
        <v>2035</v>
      </c>
      <c r="B27" s="39">
        <f t="shared" si="41"/>
        <v>65312200</v>
      </c>
      <c r="D27" s="46"/>
      <c r="F27" s="9"/>
      <c r="G27" s="10"/>
      <c r="H27" s="11"/>
      <c r="J27" s="9"/>
      <c r="K27" s="11"/>
      <c r="M27" s="9">
        <f t="shared" si="29"/>
        <v>2035</v>
      </c>
      <c r="N27" s="35">
        <f t="shared" si="30"/>
        <v>35.160589553777754</v>
      </c>
      <c r="O27" s="91">
        <f t="shared" si="31"/>
        <v>44.862202306483013</v>
      </c>
      <c r="P27" s="84">
        <f t="shared" si="42"/>
        <v>35.889761845186413</v>
      </c>
      <c r="R27" s="9">
        <f t="shared" si="32"/>
        <v>2035</v>
      </c>
      <c r="S27" s="83">
        <f t="shared" si="26"/>
        <v>120.15452314173815</v>
      </c>
      <c r="T27" s="90">
        <f t="shared" si="48"/>
        <v>153.30791074987795</v>
      </c>
      <c r="U27" s="84">
        <f t="shared" si="43"/>
        <v>122.64632859990236</v>
      </c>
      <c r="W27" s="9">
        <f t="shared" si="33"/>
        <v>2035</v>
      </c>
      <c r="X27" s="85">
        <f t="shared" si="27"/>
        <v>244.88217324285154</v>
      </c>
      <c r="Y27" s="89">
        <f t="shared" si="49"/>
        <v>312.45077903114009</v>
      </c>
      <c r="AA27" s="94">
        <f t="shared" si="34"/>
        <v>2035</v>
      </c>
      <c r="AB27" s="85">
        <f t="shared" si="5"/>
        <v>374.80972585835673</v>
      </c>
      <c r="AC27" s="89">
        <f t="shared" si="47"/>
        <v>478.22832214394435</v>
      </c>
      <c r="AE27" s="9">
        <f t="shared" si="44"/>
        <v>2035</v>
      </c>
      <c r="AF27" s="85">
        <f t="shared" si="7"/>
        <v>15.464152099310169</v>
      </c>
      <c r="AG27" s="89">
        <f t="shared" si="45"/>
        <v>19.731066196042711</v>
      </c>
      <c r="AI27" s="94">
        <f t="shared" si="37"/>
        <v>2035</v>
      </c>
      <c r="AJ27" s="85">
        <f t="shared" si="8"/>
        <v>52.190331172479446</v>
      </c>
      <c r="AK27" s="77">
        <f t="shared" si="50"/>
        <v>66.590840063162588</v>
      </c>
      <c r="AM27" s="94">
        <f t="shared" si="39"/>
        <v>2035</v>
      </c>
      <c r="AN27" s="85">
        <f t="shared" si="9"/>
        <v>58.586856733618838</v>
      </c>
      <c r="AO27" s="77">
        <f t="shared" si="46"/>
        <v>74.752313673936925</v>
      </c>
    </row>
    <row r="28" spans="1:50" x14ac:dyDescent="0.35">
      <c r="O28" s="1"/>
      <c r="P28" s="1"/>
    </row>
    <row r="29" spans="1:50" x14ac:dyDescent="0.35">
      <c r="B29" s="2">
        <v>210200</v>
      </c>
      <c r="C29" s="16"/>
      <c r="D29" s="16"/>
      <c r="E29" s="16"/>
      <c r="F29" s="37">
        <f>SLOPE(F9:F14,$A9:$A14)</f>
        <v>1840354.8645063343</v>
      </c>
      <c r="G29" s="37">
        <f>SLOPE(G9:G14,$A9:$A14)</f>
        <v>1.8403548645063341</v>
      </c>
      <c r="H29" s="37">
        <f>SLOPE(H9:H14,$A9:$A14)</f>
        <v>2.4405481007313923</v>
      </c>
      <c r="M29" s="78" t="s">
        <v>40</v>
      </c>
      <c r="N29" s="72">
        <f>G29</f>
        <v>1.8403548645063341</v>
      </c>
      <c r="O29" s="130" t="s">
        <v>90</v>
      </c>
      <c r="P29" s="130"/>
      <c r="S29" s="114" t="s">
        <v>39</v>
      </c>
      <c r="T29">
        <v>0.26</v>
      </c>
      <c r="X29" s="78" t="s">
        <v>39</v>
      </c>
      <c r="Y29">
        <v>0.26</v>
      </c>
      <c r="AA29" s="78" t="s">
        <v>42</v>
      </c>
      <c r="AC29">
        <v>0.37</v>
      </c>
      <c r="AI29" s="78" t="s">
        <v>45</v>
      </c>
      <c r="AK29">
        <v>0.2</v>
      </c>
      <c r="AM29" s="78" t="s">
        <v>47</v>
      </c>
      <c r="AO29">
        <v>0.3</v>
      </c>
    </row>
    <row r="30" spans="1:50" x14ac:dyDescent="0.35">
      <c r="F30" s="37">
        <f>INTERCEPT(F9:F14,$A9:$A14)</f>
        <v>-3709961559.7166123</v>
      </c>
      <c r="G30" s="37">
        <f>INTERCEPT(G9:G14,$A9:$A14)</f>
        <v>-3709.9615597166121</v>
      </c>
      <c r="H30" s="37">
        <f>INTERCEPT(H9:H14,$A9:$A14)</f>
        <v>-4919.800646023371</v>
      </c>
      <c r="M30" s="78" t="s">
        <v>41</v>
      </c>
      <c r="N30" s="72">
        <f>G30</f>
        <v>-3709.9615597166121</v>
      </c>
      <c r="O30" s="72"/>
      <c r="P30" s="72"/>
      <c r="R30" s="114" t="s">
        <v>76</v>
      </c>
      <c r="S30" s="78">
        <f>SLOPE(T15:T22,R15:R22)</f>
        <v>10.984582318414311</v>
      </c>
      <c r="T30" s="131" t="s">
        <v>90</v>
      </c>
      <c r="U30" s="131"/>
      <c r="AA30" s="78" t="s">
        <v>43</v>
      </c>
      <c r="AC30">
        <v>0.2</v>
      </c>
      <c r="AI30" s="78" t="s">
        <v>46</v>
      </c>
      <c r="AK30">
        <v>0</v>
      </c>
      <c r="AM30" s="78" t="s">
        <v>48</v>
      </c>
      <c r="AO30">
        <v>0</v>
      </c>
    </row>
    <row r="31" spans="1:50" x14ac:dyDescent="0.35">
      <c r="M31" s="132"/>
      <c r="R31" s="116"/>
      <c r="W31" s="112"/>
      <c r="AQ31" s="3"/>
      <c r="AR31" s="148" t="s">
        <v>49</v>
      </c>
      <c r="AS31" s="149"/>
      <c r="AT31" s="149"/>
      <c r="AU31" s="149"/>
      <c r="AV31" s="149"/>
      <c r="AW31" s="149"/>
      <c r="AX31" s="149"/>
    </row>
    <row r="32" spans="1:50" s="104" customFormat="1" ht="29.5" customHeight="1" x14ac:dyDescent="0.35">
      <c r="B32" s="105"/>
      <c r="C32" s="105"/>
      <c r="D32" s="105"/>
      <c r="E32" s="105"/>
      <c r="AQ32" s="15"/>
      <c r="AR32" s="101" t="str">
        <f>M2</f>
        <v>Usages : croissance maîtrisée</v>
      </c>
      <c r="AS32" s="15" t="str">
        <f>R2</f>
        <v>Cahier des charges</v>
      </c>
      <c r="AT32" s="15" t="str">
        <f>W2</f>
        <v>Usages : exponentiel</v>
      </c>
      <c r="AU32" s="15" t="str">
        <f>AA2</f>
        <v>Méta-métavers (Gartner, Ericsson)</v>
      </c>
      <c r="AV32" s="15" t="str">
        <f>AE2</f>
        <v xml:space="preserve">Trafic stable </v>
      </c>
      <c r="AW32" s="15" t="str">
        <f>AI2</f>
        <v>ADEME-Arcep 3/3 (tendanciel 2030 - S1 2035)</v>
      </c>
      <c r="AX32" s="15" t="str">
        <f>AM2</f>
        <v xml:space="preserve">Arcep 4G / 5G </v>
      </c>
    </row>
    <row r="33" spans="1:50" x14ac:dyDescent="0.35">
      <c r="S33" s="75"/>
      <c r="T33" s="6"/>
      <c r="U33" s="6"/>
      <c r="V33" s="117"/>
      <c r="W33" s="73"/>
      <c r="X33" s="75"/>
      <c r="Z33" s="75"/>
      <c r="AA33" s="75"/>
      <c r="AB33" s="75"/>
      <c r="AD33" s="75"/>
      <c r="AE33" s="75"/>
      <c r="AF33" s="75"/>
      <c r="AH33" s="75"/>
      <c r="AI33" s="75"/>
      <c r="AJ33" s="75"/>
      <c r="AL33" s="75"/>
      <c r="AM33" s="75"/>
      <c r="AN33" s="75"/>
      <c r="AQ33" s="3">
        <v>2020</v>
      </c>
      <c r="AR33" s="102">
        <f>O12</f>
        <v>10.023447055650612</v>
      </c>
      <c r="AS33" s="79">
        <f>T12</f>
        <v>10.023447055650612</v>
      </c>
      <c r="AT33" s="79">
        <f>Y12</f>
        <v>10.023447055650612</v>
      </c>
      <c r="AU33" s="79">
        <f>AC12</f>
        <v>10.023447055650612</v>
      </c>
      <c r="AV33" s="79">
        <f>AG12</f>
        <v>10.023447055650612</v>
      </c>
      <c r="AW33" s="79">
        <f>AK12</f>
        <v>10.023447055650612</v>
      </c>
      <c r="AX33" s="53">
        <f>AO12</f>
        <v>10.023447055650612</v>
      </c>
    </row>
    <row r="34" spans="1:50" x14ac:dyDescent="0.35">
      <c r="S34" s="75"/>
      <c r="T34" s="6"/>
      <c r="U34" s="6"/>
      <c r="V34" s="117"/>
      <c r="W34" s="73"/>
      <c r="X34" s="75"/>
      <c r="Z34" s="75"/>
      <c r="AA34" s="75"/>
      <c r="AB34" s="75"/>
      <c r="AD34" s="75"/>
      <c r="AE34" s="75"/>
      <c r="AF34" s="75"/>
      <c r="AH34" s="75"/>
      <c r="AI34" s="75"/>
      <c r="AJ34" s="75"/>
      <c r="AL34" s="75"/>
      <c r="AM34" s="75"/>
      <c r="AN34" s="75"/>
      <c r="AQ34" s="3"/>
      <c r="AR34" s="110"/>
      <c r="AS34" s="73"/>
      <c r="AT34" s="73"/>
      <c r="AU34" s="73"/>
      <c r="AV34" s="73"/>
      <c r="AW34" s="73"/>
      <c r="AX34" s="76"/>
    </row>
    <row r="35" spans="1:50" x14ac:dyDescent="0.35">
      <c r="S35" s="75"/>
      <c r="T35" s="6"/>
      <c r="U35" s="6"/>
      <c r="V35" s="117"/>
      <c r="W35" s="73"/>
      <c r="X35" s="75"/>
      <c r="Z35" s="75"/>
      <c r="AA35" s="75"/>
      <c r="AB35" s="75"/>
      <c r="AD35" s="75"/>
      <c r="AE35" s="75"/>
      <c r="AF35" s="75"/>
      <c r="AH35" s="75"/>
      <c r="AI35" s="75"/>
      <c r="AJ35" s="75"/>
      <c r="AL35" s="75"/>
      <c r="AM35" s="75"/>
      <c r="AN35" s="75"/>
      <c r="AQ35" s="3">
        <v>2022</v>
      </c>
      <c r="AR35" s="103">
        <f>O14</f>
        <v>15.486901112916819</v>
      </c>
      <c r="AS35" s="80">
        <f>T14</f>
        <v>15.486901112916819</v>
      </c>
      <c r="AT35" s="80">
        <f>Y14</f>
        <v>15.486901112916819</v>
      </c>
      <c r="AU35" s="80">
        <f>AC14</f>
        <v>15.486901112916819</v>
      </c>
      <c r="AV35" s="80">
        <f>AG14</f>
        <v>15.486901112916819</v>
      </c>
      <c r="AW35" s="80">
        <f>AK14</f>
        <v>15.486901112916819</v>
      </c>
      <c r="AX35" s="77">
        <f>AO14</f>
        <v>15.486901112916819</v>
      </c>
    </row>
    <row r="36" spans="1:50" x14ac:dyDescent="0.35">
      <c r="S36" s="75"/>
      <c r="T36" s="6"/>
      <c r="U36" s="6"/>
      <c r="V36" s="117"/>
      <c r="W36" s="73"/>
      <c r="X36" s="75"/>
      <c r="Z36" s="75"/>
      <c r="AA36" s="75"/>
      <c r="AB36" s="75"/>
      <c r="AD36" s="75"/>
      <c r="AE36" s="75"/>
      <c r="AF36" s="75"/>
      <c r="AH36" s="75"/>
      <c r="AI36" s="75"/>
      <c r="AJ36" s="75"/>
      <c r="AL36" s="75"/>
      <c r="AM36" s="75"/>
      <c r="AN36" s="75"/>
      <c r="AQ36" s="3"/>
      <c r="AR36" s="73"/>
      <c r="AS36" s="73"/>
      <c r="AT36" s="73"/>
      <c r="AU36" s="73"/>
      <c r="AV36" s="73"/>
      <c r="AW36" s="73"/>
      <c r="AX36" s="76"/>
    </row>
    <row r="37" spans="1:50" x14ac:dyDescent="0.35">
      <c r="S37" s="75"/>
      <c r="T37" s="6"/>
      <c r="U37" s="6"/>
      <c r="V37" s="117"/>
      <c r="W37" s="73"/>
      <c r="X37" s="75"/>
      <c r="Z37" s="75"/>
      <c r="AA37" s="75"/>
      <c r="AB37" s="75"/>
      <c r="AD37" s="75"/>
      <c r="AE37" s="75"/>
      <c r="AF37" s="75"/>
      <c r="AH37" s="75"/>
      <c r="AI37" s="75"/>
      <c r="AJ37" s="75"/>
      <c r="AL37" s="75"/>
      <c r="AM37" s="75"/>
      <c r="AN37" s="75"/>
      <c r="AQ37" s="3">
        <v>2024</v>
      </c>
      <c r="AR37" s="73">
        <f>O16</f>
        <v>19.731066196042711</v>
      </c>
      <c r="AS37" s="73">
        <f>T16</f>
        <v>24.587004206866741</v>
      </c>
      <c r="AT37" s="73">
        <f>Y16</f>
        <v>24.587004206866741</v>
      </c>
      <c r="AU37" s="73">
        <f>AC16</f>
        <v>29.067364698833579</v>
      </c>
      <c r="AV37" s="73">
        <f>AG16</f>
        <v>19.731066196042711</v>
      </c>
      <c r="AW37" s="73">
        <f>AK16</f>
        <v>22.301137602600217</v>
      </c>
      <c r="AX37" s="76">
        <f>AO16</f>
        <v>26.172862880829424</v>
      </c>
    </row>
    <row r="38" spans="1:50" x14ac:dyDescent="0.35">
      <c r="S38" s="75"/>
      <c r="T38" s="6"/>
      <c r="U38" s="6"/>
      <c r="V38" s="117"/>
      <c r="W38" s="73"/>
      <c r="X38" s="75"/>
      <c r="Z38" s="75"/>
      <c r="AA38" s="75"/>
      <c r="AB38" s="75"/>
      <c r="AD38" s="75"/>
      <c r="AE38" s="75"/>
      <c r="AF38" s="75"/>
      <c r="AH38" s="75"/>
      <c r="AI38" s="75"/>
      <c r="AJ38" s="75"/>
      <c r="AL38" s="75"/>
      <c r="AM38" s="75"/>
      <c r="AN38" s="75"/>
      <c r="AQ38" s="3">
        <v>2030</v>
      </c>
      <c r="AR38" s="73">
        <f>O22</f>
        <v>33.663152922818988</v>
      </c>
      <c r="AS38" s="73">
        <f>T22</f>
        <v>98.384999157806391</v>
      </c>
      <c r="AT38" s="73">
        <f>Y22</f>
        <v>98.384999157806391</v>
      </c>
      <c r="AU38" s="73">
        <f>AC22</f>
        <v>192.1892369727143</v>
      </c>
      <c r="AV38" s="73">
        <f>AG22</f>
        <v>19.731066196042711</v>
      </c>
      <c r="AW38" s="73">
        <f>AK22</f>
        <v>66.590840063162588</v>
      </c>
      <c r="AX38" s="76">
        <f>AO22</f>
        <v>74.752313673936925</v>
      </c>
    </row>
    <row r="39" spans="1:50" x14ac:dyDescent="0.35">
      <c r="S39" s="75"/>
      <c r="T39" s="6"/>
      <c r="U39" s="6"/>
      <c r="V39" s="117"/>
      <c r="W39" s="73"/>
      <c r="X39" s="75"/>
      <c r="Z39" s="75"/>
      <c r="AA39" s="75"/>
      <c r="AB39" s="75"/>
      <c r="AD39" s="75"/>
      <c r="AE39" s="75"/>
      <c r="AF39" s="75"/>
      <c r="AH39" s="75"/>
      <c r="AI39" s="75"/>
      <c r="AJ39" s="75"/>
      <c r="AL39" s="75"/>
      <c r="AM39" s="75"/>
      <c r="AN39" s="75"/>
      <c r="AQ39" s="3">
        <v>2035</v>
      </c>
      <c r="AR39" s="80">
        <f>O27</f>
        <v>44.862202306483013</v>
      </c>
      <c r="AS39" s="80">
        <f>T27</f>
        <v>153.30791074987795</v>
      </c>
      <c r="AT39" s="80">
        <f>Y27</f>
        <v>312.45077903114009</v>
      </c>
      <c r="AU39" s="80">
        <f>AC27</f>
        <v>478.22832214394435</v>
      </c>
      <c r="AV39" s="80">
        <f>AG27</f>
        <v>19.731066196042711</v>
      </c>
      <c r="AW39" s="80">
        <f>AK27</f>
        <v>66.590840063162588</v>
      </c>
      <c r="AX39" s="77">
        <f>AO27</f>
        <v>74.752313673936925</v>
      </c>
    </row>
    <row r="40" spans="1:50" x14ac:dyDescent="0.35">
      <c r="T40" s="6"/>
      <c r="U40" s="6"/>
      <c r="V40" s="48"/>
    </row>
    <row r="41" spans="1:50" x14ac:dyDescent="0.35">
      <c r="T41" s="75"/>
      <c r="U41" s="75"/>
      <c r="V41" s="75"/>
      <c r="W41" s="75"/>
      <c r="Y41" s="75"/>
      <c r="Z41" s="75"/>
      <c r="AA41" s="75"/>
      <c r="AC41" s="75"/>
      <c r="AD41" s="75"/>
      <c r="AE41" s="75"/>
      <c r="AH41" s="75"/>
      <c r="AL41" s="75"/>
      <c r="AQ41" s="149" t="s">
        <v>50</v>
      </c>
      <c r="AR41" s="149"/>
      <c r="AS41" s="149"/>
      <c r="AT41" s="149"/>
      <c r="AU41" s="149"/>
      <c r="AV41" s="149"/>
      <c r="AW41" s="149"/>
      <c r="AX41" s="149"/>
    </row>
    <row r="42" spans="1:50" s="104" customFormat="1" ht="29.5" customHeight="1" x14ac:dyDescent="0.35">
      <c r="T42" s="107"/>
      <c r="U42" s="107"/>
      <c r="V42" s="107"/>
      <c r="W42" s="107"/>
      <c r="Y42" s="107"/>
      <c r="Z42" s="107"/>
      <c r="AA42" s="107"/>
      <c r="AC42" s="107"/>
      <c r="AD42" s="107"/>
      <c r="AE42" s="107"/>
      <c r="AH42" s="107"/>
      <c r="AL42" s="107"/>
      <c r="AQ42" s="106"/>
      <c r="AR42" s="101" t="s">
        <v>51</v>
      </c>
      <c r="AS42" s="15" t="s">
        <v>52</v>
      </c>
      <c r="AT42" s="15" t="s">
        <v>53</v>
      </c>
      <c r="AU42" s="15" t="s">
        <v>54</v>
      </c>
      <c r="AV42" s="15" t="s">
        <v>25</v>
      </c>
      <c r="AW42" s="15" t="s">
        <v>44</v>
      </c>
      <c r="AX42" s="15" t="s">
        <v>38</v>
      </c>
    </row>
    <row r="43" spans="1:50" x14ac:dyDescent="0.35">
      <c r="A43" s="125" t="s">
        <v>80</v>
      </c>
      <c r="B43" s="118"/>
      <c r="C43" s="118"/>
      <c r="D43" s="118"/>
      <c r="E43" s="11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79"/>
      <c r="U43" s="79"/>
      <c r="V43" s="79"/>
      <c r="W43" s="79"/>
      <c r="X43" s="4"/>
      <c r="Y43" s="79"/>
      <c r="Z43" s="79"/>
      <c r="AA43" s="79"/>
      <c r="AB43" s="4"/>
      <c r="AC43" s="79"/>
      <c r="AD43" s="79"/>
      <c r="AE43" s="79"/>
      <c r="AF43" s="4"/>
      <c r="AG43" s="4"/>
      <c r="AH43" s="79"/>
      <c r="AI43" s="5"/>
      <c r="AL43" s="75"/>
      <c r="AQ43" s="3">
        <v>2020</v>
      </c>
      <c r="AR43" s="102">
        <f>N12</f>
        <v>7.4765934026591703</v>
      </c>
      <c r="AS43" s="79">
        <f>S12</f>
        <v>7.4765934026591703</v>
      </c>
      <c r="AT43" s="79">
        <f>X12</f>
        <v>7.4765934026591703</v>
      </c>
      <c r="AU43" s="79">
        <f>AB12</f>
        <v>7.4765934026591703</v>
      </c>
      <c r="AV43" s="79">
        <f>AF12</f>
        <v>7.4765934026591703</v>
      </c>
      <c r="AW43" s="79">
        <f>AJ12</f>
        <v>7.4765934026591703</v>
      </c>
      <c r="AX43" s="53">
        <f>AN12</f>
        <v>7.4765934026591703</v>
      </c>
    </row>
    <row r="44" spans="1:50" x14ac:dyDescent="0.35">
      <c r="A44" s="8"/>
      <c r="B44" s="117"/>
      <c r="C44" s="117"/>
      <c r="D44" s="117"/>
      <c r="E44" s="11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73"/>
      <c r="U44" s="73"/>
      <c r="V44" s="73"/>
      <c r="W44" s="73"/>
      <c r="X44" s="6"/>
      <c r="Y44" s="73"/>
      <c r="Z44" s="73"/>
      <c r="AA44" s="73"/>
      <c r="AB44" s="6"/>
      <c r="AC44" s="73"/>
      <c r="AD44" s="73"/>
      <c r="AE44" s="73"/>
      <c r="AF44" s="6"/>
      <c r="AG44" s="6"/>
      <c r="AH44" s="73"/>
      <c r="AI44" s="7"/>
      <c r="AL44" s="75"/>
      <c r="AQ44" s="3">
        <v>2022</v>
      </c>
      <c r="AR44" s="103">
        <f>N14</f>
        <v>11.629968922630674</v>
      </c>
      <c r="AS44" s="80">
        <f>S14</f>
        <v>11.629968922630674</v>
      </c>
      <c r="AT44" s="80">
        <f>X14</f>
        <v>11.629968922630674</v>
      </c>
      <c r="AU44" s="80">
        <f>AB14</f>
        <v>11.629968922630674</v>
      </c>
      <c r="AV44" s="80">
        <f>AF14</f>
        <v>11.629968922630674</v>
      </c>
      <c r="AW44" s="80">
        <f>AJ14</f>
        <v>11.629968922630674</v>
      </c>
      <c r="AX44" s="77">
        <f>AN14</f>
        <v>11.629968922630674</v>
      </c>
    </row>
    <row r="45" spans="1:50" x14ac:dyDescent="0.35">
      <c r="A45" s="8" t="s">
        <v>55</v>
      </c>
      <c r="B45" s="117"/>
      <c r="C45" s="117"/>
      <c r="D45" s="117"/>
      <c r="E45" s="117"/>
      <c r="F45" s="6"/>
      <c r="G45" s="6"/>
      <c r="H45" s="6"/>
      <c r="I45" s="6"/>
      <c r="J45" s="6"/>
      <c r="K45" s="6"/>
      <c r="L45" s="6"/>
      <c r="M45" s="6"/>
      <c r="N45" s="73"/>
      <c r="O45" s="6"/>
      <c r="P45" s="6"/>
      <c r="Q45" s="73"/>
      <c r="R45" s="119"/>
      <c r="S45" s="6"/>
      <c r="T45" s="73"/>
      <c r="U45" s="73"/>
      <c r="V45" s="73"/>
      <c r="W45" s="73"/>
      <c r="X45" s="6"/>
      <c r="Y45" s="73"/>
      <c r="Z45" s="73"/>
      <c r="AA45" s="73"/>
      <c r="AB45" s="6"/>
      <c r="AC45" s="73"/>
      <c r="AD45" s="73"/>
      <c r="AE45" s="73"/>
      <c r="AF45" s="6"/>
      <c r="AG45" s="6"/>
      <c r="AH45" s="73"/>
      <c r="AI45" s="7"/>
      <c r="AL45" s="75"/>
      <c r="AQ45" s="3">
        <v>2024</v>
      </c>
      <c r="AR45" s="73">
        <f>N16</f>
        <v>14.916686044208291</v>
      </c>
      <c r="AS45" s="73">
        <f>S16</f>
        <v>18.587775180391258</v>
      </c>
      <c r="AT45" s="73">
        <f>X16</f>
        <v>18.587775180391258</v>
      </c>
      <c r="AU45" s="73">
        <f>AB16</f>
        <v>21.974927712318184</v>
      </c>
      <c r="AV45" s="73">
        <f>AF16</f>
        <v>14.916686044208291</v>
      </c>
      <c r="AW45" s="73">
        <f>AJ16</f>
        <v>16.859660027565763</v>
      </c>
      <c r="AX45" s="76">
        <f>AN16</f>
        <v>19.786684337907044</v>
      </c>
    </row>
    <row r="46" spans="1:50" x14ac:dyDescent="0.35">
      <c r="A46" s="8" t="s">
        <v>70</v>
      </c>
      <c r="B46" s="117"/>
      <c r="C46" s="117"/>
      <c r="D46" s="117"/>
      <c r="E46" s="117"/>
      <c r="F46" s="6"/>
      <c r="G46" s="6"/>
      <c r="H46" s="6"/>
      <c r="I46" s="6"/>
      <c r="J46" s="6"/>
      <c r="K46" s="6"/>
      <c r="L46" s="6"/>
      <c r="M46" s="6"/>
      <c r="N46" s="73"/>
      <c r="O46" s="6"/>
      <c r="P46" s="6"/>
      <c r="Q46" s="73"/>
      <c r="R46" s="73"/>
      <c r="S46" s="6"/>
      <c r="T46" s="6"/>
      <c r="U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7"/>
      <c r="AQ46" s="3">
        <v>2030</v>
      </c>
      <c r="AR46" s="73">
        <f>N22</f>
        <v>25.958815231246263</v>
      </c>
      <c r="AS46" s="73">
        <f>S22</f>
        <v>75.868057294555527</v>
      </c>
      <c r="AT46" s="73">
        <f>X22</f>
        <v>75.868057294555527</v>
      </c>
      <c r="AU46" s="73">
        <f>AB22</f>
        <v>148.20373193941188</v>
      </c>
      <c r="AV46" s="73">
        <f>AF22</f>
        <v>15.21530389244568</v>
      </c>
      <c r="AW46" s="73">
        <f>AJ22</f>
        <v>51.350487497602849</v>
      </c>
      <c r="AX46" s="76">
        <f>AN22</f>
        <v>57.64408055356315</v>
      </c>
    </row>
    <row r="47" spans="1:50" x14ac:dyDescent="0.35">
      <c r="A47" s="8" t="s">
        <v>69</v>
      </c>
      <c r="B47" s="117"/>
      <c r="C47" s="117"/>
      <c r="D47" s="117"/>
      <c r="E47" s="117"/>
      <c r="F47" s="6"/>
      <c r="G47" s="6"/>
      <c r="H47" s="6"/>
      <c r="I47" s="6"/>
      <c r="J47" s="6"/>
      <c r="K47" s="6"/>
      <c r="L47" s="6"/>
      <c r="M47" s="6"/>
      <c r="N47" s="73"/>
      <c r="O47" s="6"/>
      <c r="P47" s="6"/>
      <c r="Q47" s="73"/>
      <c r="R47" s="73"/>
      <c r="S47" s="6"/>
      <c r="T47" s="6"/>
      <c r="U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7"/>
      <c r="AQ47" s="3">
        <v>2035</v>
      </c>
      <c r="AR47" s="80">
        <f>N27</f>
        <v>35.160589553777754</v>
      </c>
      <c r="AS47" s="80">
        <f>S27</f>
        <v>120.15452314173815</v>
      </c>
      <c r="AT47" s="80">
        <f>X27</f>
        <v>244.88217324285154</v>
      </c>
      <c r="AU47" s="80">
        <f>AB27</f>
        <v>374.80972585835673</v>
      </c>
      <c r="AV47" s="80">
        <f>AF27</f>
        <v>15.464152099310169</v>
      </c>
      <c r="AW47" s="80">
        <f>AJ27</f>
        <v>52.190331172479446</v>
      </c>
      <c r="AX47" s="77">
        <f>AN27</f>
        <v>58.586856733618838</v>
      </c>
    </row>
    <row r="48" spans="1:50" x14ac:dyDescent="0.35">
      <c r="A48" s="8" t="s">
        <v>71</v>
      </c>
      <c r="B48" s="117"/>
      <c r="C48" s="117"/>
      <c r="D48" s="117"/>
      <c r="E48" s="117"/>
      <c r="F48" s="6"/>
      <c r="G48" s="6"/>
      <c r="H48" s="6"/>
      <c r="I48" s="6"/>
      <c r="J48" s="6"/>
      <c r="K48" s="6"/>
      <c r="L48" s="6"/>
      <c r="M48" s="6"/>
      <c r="N48" s="73"/>
      <c r="O48" s="6"/>
      <c r="P48" s="6"/>
      <c r="Q48" s="73"/>
      <c r="R48" s="73"/>
      <c r="S48" s="6"/>
      <c r="T48" s="6"/>
      <c r="U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7"/>
    </row>
    <row r="49" spans="1:35" x14ac:dyDescent="0.35">
      <c r="A49" s="8" t="s">
        <v>77</v>
      </c>
      <c r="B49" s="117"/>
      <c r="C49" s="117"/>
      <c r="D49" s="117"/>
      <c r="E49" s="117"/>
      <c r="F49" s="6"/>
      <c r="G49" s="6"/>
      <c r="H49" s="6"/>
      <c r="I49" s="6"/>
      <c r="J49" s="6"/>
      <c r="K49" s="6"/>
      <c r="L49" s="6"/>
      <c r="M49" s="117" t="s">
        <v>56</v>
      </c>
      <c r="N49" s="73"/>
      <c r="O49" s="73">
        <f>ROUND(U15,0)</f>
        <v>20</v>
      </c>
      <c r="P49" s="73"/>
      <c r="Q49" s="73"/>
      <c r="R49" s="73" t="str">
        <f>CONCATENATE(M49,O49,", ")</f>
        <v xml:space="preserve">"2023": 20, </v>
      </c>
      <c r="S49" s="6"/>
      <c r="T49" s="6"/>
      <c r="U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7"/>
    </row>
    <row r="50" spans="1:35" x14ac:dyDescent="0.35">
      <c r="A50" s="8" t="s">
        <v>72</v>
      </c>
      <c r="B50" s="117"/>
      <c r="C50" s="117"/>
      <c r="D50" s="117"/>
      <c r="E50" s="117"/>
      <c r="F50" s="6"/>
      <c r="G50" s="6"/>
      <c r="H50" s="6"/>
      <c r="I50" s="6"/>
      <c r="J50" s="6"/>
      <c r="K50" s="6"/>
      <c r="L50" s="6"/>
      <c r="M50" s="117" t="s">
        <v>57</v>
      </c>
      <c r="N50" s="73"/>
      <c r="O50" s="73">
        <f t="shared" ref="O50:O61" si="51">ROUND(U16,0)</f>
        <v>25</v>
      </c>
      <c r="P50" s="73"/>
      <c r="Q50" s="73"/>
      <c r="R50" s="73" t="str">
        <f t="shared" ref="R50:R61" si="52">CONCATENATE(M50,O50,", ")</f>
        <v xml:space="preserve">"2024": 25, </v>
      </c>
      <c r="S50" s="6"/>
      <c r="T50" s="6"/>
      <c r="U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7"/>
    </row>
    <row r="51" spans="1:35" x14ac:dyDescent="0.35">
      <c r="A51" s="8" t="s">
        <v>78</v>
      </c>
      <c r="B51" s="117"/>
      <c r="C51" s="117"/>
      <c r="D51" s="117"/>
      <c r="E51" s="117"/>
      <c r="F51" s="6"/>
      <c r="G51" s="6"/>
      <c r="H51" s="6"/>
      <c r="I51" s="6"/>
      <c r="J51" s="6"/>
      <c r="K51" s="6"/>
      <c r="L51" s="6"/>
      <c r="M51" s="117" t="s">
        <v>58</v>
      </c>
      <c r="N51" s="73"/>
      <c r="O51" s="73">
        <f t="shared" si="51"/>
        <v>25</v>
      </c>
      <c r="P51" s="73"/>
      <c r="Q51" s="73"/>
      <c r="R51" s="73" t="str">
        <f t="shared" si="52"/>
        <v xml:space="preserve">"2025": 25, </v>
      </c>
      <c r="S51" s="6"/>
      <c r="T51" s="6"/>
      <c r="U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7"/>
    </row>
    <row r="52" spans="1:35" x14ac:dyDescent="0.35">
      <c r="A52" s="8" t="s">
        <v>73</v>
      </c>
      <c r="B52" s="117"/>
      <c r="C52" s="117"/>
      <c r="D52" s="117"/>
      <c r="E52" s="117"/>
      <c r="F52" s="6"/>
      <c r="G52" s="6"/>
      <c r="H52" s="6"/>
      <c r="I52" s="6"/>
      <c r="J52" s="6"/>
      <c r="K52" s="6"/>
      <c r="L52" s="6"/>
      <c r="M52" s="117" t="s">
        <v>59</v>
      </c>
      <c r="N52" s="6"/>
      <c r="O52" s="73">
        <f t="shared" si="51"/>
        <v>31</v>
      </c>
      <c r="P52" s="73"/>
      <c r="Q52" s="6"/>
      <c r="R52" s="73" t="str">
        <f t="shared" si="52"/>
        <v xml:space="preserve">"2026": 31, </v>
      </c>
      <c r="S52" s="6"/>
      <c r="T52" s="6"/>
      <c r="U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7"/>
    </row>
    <row r="53" spans="1:35" x14ac:dyDescent="0.35">
      <c r="A53" s="8" t="s">
        <v>79</v>
      </c>
      <c r="B53" s="117"/>
      <c r="C53" s="117"/>
      <c r="D53" s="117"/>
      <c r="E53" s="117"/>
      <c r="F53" s="6"/>
      <c r="G53" s="6"/>
      <c r="H53" s="6"/>
      <c r="I53" s="6"/>
      <c r="J53" s="6"/>
      <c r="K53" s="6"/>
      <c r="L53" s="6"/>
      <c r="M53" s="117" t="s">
        <v>60</v>
      </c>
      <c r="N53" s="6"/>
      <c r="O53" s="73">
        <f t="shared" si="51"/>
        <v>39</v>
      </c>
      <c r="P53" s="73"/>
      <c r="Q53" s="73"/>
      <c r="R53" s="73" t="str">
        <f t="shared" si="52"/>
        <v xml:space="preserve">"2027": 39, </v>
      </c>
      <c r="S53" s="6"/>
      <c r="T53" s="6"/>
      <c r="U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7"/>
    </row>
    <row r="54" spans="1:35" ht="29" x14ac:dyDescent="0.35">
      <c r="A54" s="120" t="s">
        <v>75</v>
      </c>
      <c r="B54" s="121"/>
      <c r="C54" s="122"/>
      <c r="D54" s="122"/>
      <c r="E54" s="122"/>
      <c r="F54" s="121"/>
      <c r="G54" s="121"/>
      <c r="H54" s="121"/>
      <c r="I54" s="121"/>
      <c r="J54" s="121"/>
      <c r="K54" s="121"/>
      <c r="L54" s="121"/>
      <c r="M54" s="117" t="s">
        <v>61</v>
      </c>
      <c r="N54" s="121"/>
      <c r="O54" s="73">
        <f t="shared" si="51"/>
        <v>50</v>
      </c>
      <c r="P54" s="73"/>
      <c r="Q54" s="123"/>
      <c r="R54" s="73" t="str">
        <f t="shared" si="52"/>
        <v xml:space="preserve">"2028": 50, </v>
      </c>
      <c r="S54" s="6"/>
      <c r="T54" s="6"/>
      <c r="U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7"/>
    </row>
    <row r="55" spans="1:35" x14ac:dyDescent="0.35">
      <c r="A55" s="8" t="s">
        <v>74</v>
      </c>
      <c r="B55" s="117"/>
      <c r="C55" s="117"/>
      <c r="D55" s="117"/>
      <c r="E55" s="117"/>
      <c r="F55" s="6"/>
      <c r="G55" s="6"/>
      <c r="H55" s="6"/>
      <c r="I55" s="6"/>
      <c r="J55" s="6"/>
      <c r="K55" s="6"/>
      <c r="L55" s="6"/>
      <c r="M55" s="117" t="s">
        <v>62</v>
      </c>
      <c r="N55" s="6"/>
      <c r="O55" s="73">
        <f t="shared" si="51"/>
        <v>62</v>
      </c>
      <c r="P55" s="73"/>
      <c r="Q55" s="73"/>
      <c r="R55" s="73" t="str">
        <f t="shared" si="52"/>
        <v xml:space="preserve">"2029": 62, </v>
      </c>
      <c r="S55" s="6"/>
      <c r="T55" s="6"/>
      <c r="U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7"/>
    </row>
    <row r="56" spans="1:35" x14ac:dyDescent="0.35">
      <c r="A56" s="8"/>
      <c r="B56" s="117"/>
      <c r="C56" s="117"/>
      <c r="D56" s="117"/>
      <c r="E56" s="117"/>
      <c r="F56" s="6"/>
      <c r="G56" s="6"/>
      <c r="H56" s="6"/>
      <c r="I56" s="6"/>
      <c r="J56" s="6"/>
      <c r="K56" s="6"/>
      <c r="L56" s="6"/>
      <c r="M56" s="117" t="s">
        <v>63</v>
      </c>
      <c r="N56" s="6"/>
      <c r="O56" s="73">
        <f t="shared" si="51"/>
        <v>79</v>
      </c>
      <c r="P56" s="73"/>
      <c r="Q56" s="73"/>
      <c r="R56" s="73" t="str">
        <f t="shared" si="52"/>
        <v xml:space="preserve">"2030": 79, </v>
      </c>
      <c r="S56" s="6"/>
      <c r="T56" s="6"/>
      <c r="U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7"/>
    </row>
    <row r="57" spans="1:35" x14ac:dyDescent="0.35">
      <c r="A57" s="8"/>
      <c r="B57" s="117"/>
      <c r="C57" s="117"/>
      <c r="D57" s="117"/>
      <c r="E57" s="117"/>
      <c r="F57" s="6"/>
      <c r="G57" s="6"/>
      <c r="H57" s="6"/>
      <c r="I57" s="6"/>
      <c r="J57" s="6"/>
      <c r="K57" s="6"/>
      <c r="L57" s="6"/>
      <c r="M57" s="117" t="s">
        <v>64</v>
      </c>
      <c r="N57" s="6"/>
      <c r="O57" s="73">
        <f t="shared" si="51"/>
        <v>87</v>
      </c>
      <c r="P57" s="73"/>
      <c r="Q57" s="73"/>
      <c r="R57" s="73" t="str">
        <f t="shared" si="52"/>
        <v xml:space="preserve">"2031": 87, </v>
      </c>
      <c r="S57" s="6"/>
      <c r="T57" s="6"/>
      <c r="U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7"/>
    </row>
    <row r="58" spans="1:35" x14ac:dyDescent="0.35">
      <c r="A58" s="8"/>
      <c r="B58" s="117"/>
      <c r="C58" s="117"/>
      <c r="D58" s="117"/>
      <c r="E58" s="117"/>
      <c r="F58" s="6"/>
      <c r="G58" s="6"/>
      <c r="H58" s="6"/>
      <c r="I58" s="6"/>
      <c r="J58" s="6"/>
      <c r="K58" s="6"/>
      <c r="L58" s="6"/>
      <c r="M58" s="117" t="s">
        <v>65</v>
      </c>
      <c r="N58" s="6"/>
      <c r="O58" s="73">
        <f t="shared" si="51"/>
        <v>96</v>
      </c>
      <c r="P58" s="73"/>
      <c r="Q58" s="6"/>
      <c r="R58" s="73" t="str">
        <f t="shared" si="52"/>
        <v xml:space="preserve">"2032": 96, </v>
      </c>
      <c r="S58" s="6"/>
      <c r="T58" s="6"/>
      <c r="U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7"/>
    </row>
    <row r="59" spans="1:35" x14ac:dyDescent="0.35">
      <c r="A59" s="8"/>
      <c r="B59" s="117"/>
      <c r="C59" s="117"/>
      <c r="D59" s="117"/>
      <c r="E59" s="117"/>
      <c r="F59" s="6"/>
      <c r="G59" s="6"/>
      <c r="H59" s="6"/>
      <c r="I59" s="6"/>
      <c r="J59" s="6"/>
      <c r="K59" s="6"/>
      <c r="L59" s="6"/>
      <c r="M59" s="117" t="s">
        <v>66</v>
      </c>
      <c r="N59" s="6"/>
      <c r="O59" s="73">
        <f t="shared" si="51"/>
        <v>105</v>
      </c>
      <c r="P59" s="73"/>
      <c r="Q59" s="6"/>
      <c r="R59" s="73" t="str">
        <f t="shared" si="52"/>
        <v xml:space="preserve">"2033": 105, </v>
      </c>
      <c r="S59" s="6"/>
      <c r="T59" s="6"/>
      <c r="U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7"/>
    </row>
    <row r="60" spans="1:35" x14ac:dyDescent="0.35">
      <c r="A60" s="8"/>
      <c r="B60" s="117"/>
      <c r="C60" s="117"/>
      <c r="D60" s="117"/>
      <c r="E60" s="117"/>
      <c r="F60" s="6"/>
      <c r="G60" s="6"/>
      <c r="H60" s="6"/>
      <c r="I60" s="6"/>
      <c r="J60" s="6"/>
      <c r="K60" s="6"/>
      <c r="L60" s="6"/>
      <c r="M60" s="117" t="s">
        <v>67</v>
      </c>
      <c r="N60" s="6"/>
      <c r="O60" s="73">
        <f t="shared" si="51"/>
        <v>114</v>
      </c>
      <c r="P60" s="73"/>
      <c r="Q60" s="6"/>
      <c r="R60" s="73" t="str">
        <f t="shared" si="52"/>
        <v xml:space="preserve">"2034": 114, </v>
      </c>
      <c r="S60" s="6"/>
      <c r="T60" s="6"/>
      <c r="U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7"/>
    </row>
    <row r="61" spans="1:35" x14ac:dyDescent="0.35">
      <c r="A61" s="8"/>
      <c r="B61" s="117"/>
      <c r="C61" s="117"/>
      <c r="D61" s="117"/>
      <c r="E61" s="117"/>
      <c r="F61" s="6"/>
      <c r="G61" s="6"/>
      <c r="H61" s="6"/>
      <c r="I61" s="6"/>
      <c r="J61" s="6"/>
      <c r="K61" s="6"/>
      <c r="L61" s="6"/>
      <c r="M61" s="117" t="s">
        <v>68</v>
      </c>
      <c r="N61" s="6"/>
      <c r="O61" s="73">
        <f t="shared" si="51"/>
        <v>123</v>
      </c>
      <c r="P61" s="73"/>
      <c r="Q61" s="6"/>
      <c r="R61" s="73" t="str">
        <f t="shared" si="52"/>
        <v xml:space="preserve">"2035": 123, </v>
      </c>
      <c r="S61" s="6"/>
      <c r="T61" s="6"/>
      <c r="U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7"/>
    </row>
    <row r="62" spans="1:35" x14ac:dyDescent="0.35">
      <c r="A62" s="8"/>
      <c r="B62" s="117"/>
      <c r="C62" s="117"/>
      <c r="D62" s="117"/>
      <c r="E62" s="11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7"/>
    </row>
    <row r="63" spans="1:35" x14ac:dyDescent="0.35">
      <c r="A63" s="9"/>
      <c r="B63" s="124"/>
      <c r="C63" s="124"/>
      <c r="D63" s="124"/>
      <c r="E63" s="12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80" t="str">
        <f>CONCATENATE(R49,R50,R51,R52,R53,R54,R55,R56,R57,R58,R59,R60,R61)</f>
        <v xml:space="preserve">"2023": 20, "2024": 25, "2025": 25, "2026": 31, "2027": 39, "2028": 50, "2029": 62, "2030": 79, "2031": 87, "2032": 96, "2033": 105, "2034": 114, "2035": 123, 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</row>
  </sheetData>
  <mergeCells count="11">
    <mergeCell ref="F2:H2"/>
    <mergeCell ref="AR31:AX31"/>
    <mergeCell ref="AQ41:AX41"/>
    <mergeCell ref="J2:K2"/>
    <mergeCell ref="R2:T2"/>
    <mergeCell ref="W2:Y2"/>
    <mergeCell ref="AE2:AG2"/>
    <mergeCell ref="AM2:AO2"/>
    <mergeCell ref="AI2:AK2"/>
    <mergeCell ref="AA2:AC2"/>
    <mergeCell ref="M2:O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A511-59F8-4DB6-9A58-812FD9C1D4A9}">
  <sheetPr>
    <tabColor theme="3"/>
  </sheetPr>
  <dimension ref="A2:X26"/>
  <sheetViews>
    <sheetView zoomScale="70" zoomScaleNormal="70" workbookViewId="0">
      <selection activeCell="O10" sqref="O10"/>
    </sheetView>
  </sheetViews>
  <sheetFormatPr baseColWidth="10" defaultRowHeight="14.5" x14ac:dyDescent="0.35"/>
  <cols>
    <col min="2" max="2" width="13.6328125" customWidth="1"/>
    <col min="3" max="3" width="12.6328125" bestFit="1" customWidth="1"/>
    <col min="4" max="4" width="15.453125" bestFit="1" customWidth="1"/>
  </cols>
  <sheetData>
    <row r="2" spans="1:24" s="95" customFormat="1" ht="35.5" customHeight="1" x14ac:dyDescent="0.35">
      <c r="A2" s="111"/>
      <c r="B2" s="101" t="str">
        <f>'Scenario and traffic names'!C12</f>
        <v>Usages : croissance maîtrisée</v>
      </c>
      <c r="C2" s="15" t="str">
        <f>'Scenario and traffic names'!C13</f>
        <v>Cahier des charges</v>
      </c>
      <c r="D2" s="15" t="str">
        <f>'Scenario and traffic names'!C14</f>
        <v>Usages : exponentiel</v>
      </c>
    </row>
    <row r="3" spans="1:24" x14ac:dyDescent="0.35">
      <c r="A3" s="3">
        <v>2012</v>
      </c>
      <c r="B3" s="17">
        <v>12.729028</v>
      </c>
      <c r="C3" s="4">
        <v>12.729028</v>
      </c>
      <c r="D3" s="5">
        <v>12.729028</v>
      </c>
      <c r="T3" s="1"/>
    </row>
    <row r="4" spans="1:24" x14ac:dyDescent="0.35">
      <c r="A4" s="3">
        <v>2013</v>
      </c>
      <c r="B4" s="8">
        <v>75.858078000000006</v>
      </c>
      <c r="C4" s="6">
        <v>75.858078000000006</v>
      </c>
      <c r="D4" s="7">
        <v>75.858078000000006</v>
      </c>
      <c r="T4" s="1"/>
    </row>
    <row r="5" spans="1:24" x14ac:dyDescent="0.35">
      <c r="A5" s="3">
        <v>2014</v>
      </c>
      <c r="B5" s="8">
        <v>195.707604</v>
      </c>
      <c r="C5" s="6">
        <v>195.707604</v>
      </c>
      <c r="D5" s="7">
        <v>195.707604</v>
      </c>
      <c r="T5" s="1"/>
      <c r="U5" s="1"/>
    </row>
    <row r="6" spans="1:24" x14ac:dyDescent="0.35">
      <c r="A6" s="3">
        <v>2015</v>
      </c>
      <c r="B6" s="8">
        <v>376.38400000000001</v>
      </c>
      <c r="C6" s="6">
        <v>376.38400000000001</v>
      </c>
      <c r="D6" s="7">
        <v>376.38400000000001</v>
      </c>
      <c r="T6" s="1"/>
      <c r="U6" s="1"/>
      <c r="X6" s="13"/>
    </row>
    <row r="7" spans="1:24" x14ac:dyDescent="0.35">
      <c r="A7" s="3">
        <v>2016</v>
      </c>
      <c r="B7" s="8">
        <v>547.17892600000005</v>
      </c>
      <c r="C7" s="6">
        <v>547.17892600000005</v>
      </c>
      <c r="D7" s="7">
        <v>547.17892600000005</v>
      </c>
      <c r="T7" s="1"/>
      <c r="U7" s="1"/>
      <c r="X7" s="13"/>
    </row>
    <row r="8" spans="1:24" x14ac:dyDescent="0.35">
      <c r="A8" s="3">
        <v>2017</v>
      </c>
      <c r="B8" s="8">
        <v>734.03869599999996</v>
      </c>
      <c r="C8" s="6">
        <v>734.03869599999996</v>
      </c>
      <c r="D8" s="7">
        <v>734.03869599999996</v>
      </c>
      <c r="T8" s="1"/>
      <c r="U8" s="1"/>
    </row>
    <row r="9" spans="1:24" x14ac:dyDescent="0.35">
      <c r="A9" s="3">
        <v>2018</v>
      </c>
      <c r="B9" s="8">
        <v>1218.0813869999999</v>
      </c>
      <c r="C9" s="6">
        <v>1218.0813869999999</v>
      </c>
      <c r="D9" s="7">
        <v>1218.0813869999999</v>
      </c>
      <c r="T9" s="1"/>
      <c r="U9" s="1"/>
    </row>
    <row r="10" spans="1:24" x14ac:dyDescent="0.35">
      <c r="A10" s="3">
        <v>2019</v>
      </c>
      <c r="B10" s="9">
        <v>1444.9252180000001</v>
      </c>
      <c r="C10" s="10">
        <v>1444.9252180000001</v>
      </c>
      <c r="D10" s="11">
        <v>1444.9252180000001</v>
      </c>
      <c r="T10" s="1"/>
      <c r="U10" s="1"/>
    </row>
    <row r="11" spans="1:24" x14ac:dyDescent="0.35">
      <c r="A11" s="3">
        <v>2020</v>
      </c>
      <c r="B11" s="17">
        <v>1739.8330920000001</v>
      </c>
      <c r="C11" s="4">
        <v>1739.8330920000001</v>
      </c>
      <c r="D11" s="5">
        <v>1739.8330920000001</v>
      </c>
      <c r="T11" s="1"/>
      <c r="U11" s="1"/>
    </row>
    <row r="12" spans="1:24" x14ac:dyDescent="0.35">
      <c r="A12" s="3">
        <v>2021</v>
      </c>
      <c r="B12" s="8">
        <v>2406.3429489999999</v>
      </c>
      <c r="C12" s="6">
        <v>2406.3429489999999</v>
      </c>
      <c r="D12" s="7">
        <v>2406.3429489999999</v>
      </c>
      <c r="T12" s="1"/>
      <c r="U12" s="1"/>
    </row>
    <row r="13" spans="1:24" x14ac:dyDescent="0.35">
      <c r="A13" s="3">
        <v>2022</v>
      </c>
      <c r="B13" s="8">
        <v>2670.2662780000001</v>
      </c>
      <c r="C13" s="6">
        <v>2670.2662780000001</v>
      </c>
      <c r="D13" s="7">
        <v>2670.2662780000001</v>
      </c>
      <c r="T13" s="1"/>
      <c r="U13" s="1"/>
    </row>
    <row r="14" spans="1:24" x14ac:dyDescent="0.35">
      <c r="A14" s="3">
        <v>2023</v>
      </c>
      <c r="B14" s="8">
        <v>2793.1964600000001</v>
      </c>
      <c r="C14" s="6">
        <v>2885.9748880000002</v>
      </c>
      <c r="D14" s="7">
        <v>2885.9748880000002</v>
      </c>
      <c r="T14" s="1"/>
      <c r="U14" s="1"/>
    </row>
    <row r="15" spans="1:24" x14ac:dyDescent="0.35">
      <c r="A15" s="3">
        <v>2024</v>
      </c>
      <c r="B15" s="8">
        <v>2965.368645</v>
      </c>
      <c r="C15" s="6">
        <v>3126.2102610000002</v>
      </c>
      <c r="D15" s="7">
        <v>3126.2102610000002</v>
      </c>
      <c r="T15" s="1"/>
      <c r="U15" s="1"/>
    </row>
    <row r="16" spans="1:24" x14ac:dyDescent="0.35">
      <c r="A16" s="3">
        <v>2025</v>
      </c>
      <c r="B16" s="8">
        <v>3107.7223610000001</v>
      </c>
      <c r="C16" s="6">
        <v>3317.6749140000002</v>
      </c>
      <c r="D16" s="7">
        <v>3317.6749140000002</v>
      </c>
      <c r="T16" s="1"/>
      <c r="U16" s="1"/>
    </row>
    <row r="17" spans="1:21" x14ac:dyDescent="0.35">
      <c r="A17" s="3">
        <v>2026</v>
      </c>
      <c r="B17" s="8">
        <v>3012.6296710000001</v>
      </c>
      <c r="C17" s="6">
        <v>3382.9657419999999</v>
      </c>
      <c r="D17" s="7">
        <v>3382.9657419999999</v>
      </c>
      <c r="T17" s="1"/>
      <c r="U17" s="1"/>
    </row>
    <row r="18" spans="1:21" x14ac:dyDescent="0.35">
      <c r="A18" s="3">
        <v>2027</v>
      </c>
      <c r="B18" s="8">
        <v>2960.3835600000002</v>
      </c>
      <c r="C18" s="6">
        <v>3599.4938729999999</v>
      </c>
      <c r="D18" s="7">
        <v>3599.4938729999999</v>
      </c>
      <c r="T18" s="1"/>
      <c r="U18" s="1"/>
    </row>
    <row r="19" spans="1:21" x14ac:dyDescent="0.35">
      <c r="A19" s="3">
        <v>2028</v>
      </c>
      <c r="B19" s="8">
        <v>2857.2823069999999</v>
      </c>
      <c r="C19" s="6">
        <v>3835.1803329999998</v>
      </c>
      <c r="D19" s="7">
        <v>3835.1803329999998</v>
      </c>
      <c r="T19" s="1"/>
      <c r="U19" s="1"/>
    </row>
    <row r="20" spans="1:21" x14ac:dyDescent="0.35">
      <c r="A20" s="3">
        <v>2029</v>
      </c>
      <c r="B20" s="8">
        <v>2792.037233</v>
      </c>
      <c r="C20" s="6">
        <v>4110.6645230000004</v>
      </c>
      <c r="D20" s="7">
        <v>4110.6645230000004</v>
      </c>
      <c r="T20" s="1"/>
      <c r="U20" s="1"/>
    </row>
    <row r="21" spans="1:21" x14ac:dyDescent="0.35">
      <c r="A21" s="3">
        <v>2030</v>
      </c>
      <c r="B21" s="9">
        <v>2996.3678920000002</v>
      </c>
      <c r="C21" s="10">
        <v>4408.9822720000002</v>
      </c>
      <c r="D21" s="11">
        <v>4408.9822720000002</v>
      </c>
      <c r="T21" s="1"/>
      <c r="U21" s="1"/>
    </row>
    <row r="22" spans="1:21" x14ac:dyDescent="0.35">
      <c r="A22" s="3">
        <v>2031</v>
      </c>
      <c r="B22" s="17">
        <v>3178.466406</v>
      </c>
      <c r="C22" s="4">
        <v>4433.5088009999999</v>
      </c>
      <c r="D22" s="5">
        <v>4588.5547509999997</v>
      </c>
      <c r="T22" s="1"/>
      <c r="U22" s="1"/>
    </row>
    <row r="23" spans="1:21" x14ac:dyDescent="0.35">
      <c r="A23" s="3">
        <v>2032</v>
      </c>
      <c r="B23" s="8">
        <v>3173.6611579999999</v>
      </c>
      <c r="C23" s="6">
        <v>4389.6429989999997</v>
      </c>
      <c r="D23" s="7">
        <v>4880.3339560000004</v>
      </c>
      <c r="T23" s="1"/>
      <c r="U23" s="1"/>
    </row>
    <row r="24" spans="1:21" x14ac:dyDescent="0.35">
      <c r="A24" s="3">
        <v>2033</v>
      </c>
      <c r="B24" s="8">
        <v>3142.2429729999999</v>
      </c>
      <c r="C24" s="6">
        <v>4424.4757609999997</v>
      </c>
      <c r="D24" s="7">
        <v>5768.3577740000001</v>
      </c>
      <c r="T24" s="1"/>
      <c r="U24" s="1"/>
    </row>
    <row r="25" spans="1:21" x14ac:dyDescent="0.35">
      <c r="A25" s="3">
        <v>2034</v>
      </c>
      <c r="B25" s="8">
        <v>3146.8446680000002</v>
      </c>
      <c r="C25" s="6">
        <v>4374.97811</v>
      </c>
      <c r="D25" s="7">
        <v>5792.0358669999996</v>
      </c>
      <c r="T25" s="1"/>
      <c r="U25" s="1"/>
    </row>
    <row r="26" spans="1:21" x14ac:dyDescent="0.35">
      <c r="A26" s="3">
        <v>2035</v>
      </c>
      <c r="B26" s="9">
        <v>3165.749922</v>
      </c>
      <c r="C26" s="10">
        <v>4270.9792010000001</v>
      </c>
      <c r="D26" s="11">
        <v>6536.2651610000003</v>
      </c>
      <c r="T26" s="1"/>
      <c r="U26" s="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BC90-5C7F-40F0-B217-B9F7B213DADA}">
  <sheetPr>
    <tabColor theme="3"/>
  </sheetPr>
  <dimension ref="A2:X26"/>
  <sheetViews>
    <sheetView topLeftCell="C1" zoomScale="70" zoomScaleNormal="70" workbookViewId="0">
      <selection activeCell="A2" sqref="A2"/>
    </sheetView>
  </sheetViews>
  <sheetFormatPr baseColWidth="10" defaultRowHeight="14.5" x14ac:dyDescent="0.35"/>
  <cols>
    <col min="2" max="2" width="13.7265625" bestFit="1" customWidth="1"/>
    <col min="3" max="3" width="12.6328125" bestFit="1" customWidth="1"/>
    <col min="4" max="4" width="15.453125" bestFit="1" customWidth="1"/>
  </cols>
  <sheetData>
    <row r="2" spans="1:24" s="95" customFormat="1" ht="26" customHeight="1" x14ac:dyDescent="0.35">
      <c r="A2" s="15"/>
      <c r="B2" s="101" t="str">
        <f>'Scenario and traffic names'!C12</f>
        <v>Usages : croissance maîtrisée</v>
      </c>
      <c r="C2" s="15" t="str">
        <f>'Scenario and traffic names'!C13</f>
        <v>Cahier des charges</v>
      </c>
      <c r="D2" s="15" t="str">
        <f>'Scenario and traffic names'!C14</f>
        <v>Usages : exponentiel</v>
      </c>
    </row>
    <row r="3" spans="1:24" x14ac:dyDescent="0.35">
      <c r="A3" s="3">
        <v>2012</v>
      </c>
      <c r="B3" s="17">
        <v>0.5</v>
      </c>
      <c r="C3" s="4">
        <v>0.5</v>
      </c>
      <c r="D3" s="5">
        <v>0.5</v>
      </c>
      <c r="T3" s="1"/>
    </row>
    <row r="4" spans="1:24" x14ac:dyDescent="0.35">
      <c r="A4" s="3">
        <v>2013</v>
      </c>
      <c r="B4" s="8">
        <v>2.5</v>
      </c>
      <c r="C4" s="6">
        <v>2.5</v>
      </c>
      <c r="D4" s="7">
        <v>2.5</v>
      </c>
      <c r="T4" s="1"/>
    </row>
    <row r="5" spans="1:24" x14ac:dyDescent="0.35">
      <c r="A5" s="3">
        <v>2014</v>
      </c>
      <c r="B5" s="8">
        <v>6.9</v>
      </c>
      <c r="C5" s="6">
        <v>6.9</v>
      </c>
      <c r="D5" s="7">
        <v>6.9</v>
      </c>
      <c r="T5" s="1"/>
      <c r="U5" s="1"/>
    </row>
    <row r="6" spans="1:24" x14ac:dyDescent="0.35">
      <c r="A6" s="3">
        <v>2015</v>
      </c>
      <c r="B6" s="8">
        <v>10.9</v>
      </c>
      <c r="C6" s="6">
        <v>10.9</v>
      </c>
      <c r="D6" s="7">
        <v>10.9</v>
      </c>
      <c r="T6" s="1"/>
      <c r="U6" s="1"/>
      <c r="X6" s="13"/>
    </row>
    <row r="7" spans="1:24" x14ac:dyDescent="0.35">
      <c r="A7" s="3">
        <v>2016</v>
      </c>
      <c r="B7" s="8">
        <v>15.5</v>
      </c>
      <c r="C7" s="6">
        <v>15.5</v>
      </c>
      <c r="D7" s="7">
        <v>15.5</v>
      </c>
      <c r="T7" s="1"/>
      <c r="U7" s="1"/>
      <c r="X7" s="13"/>
    </row>
    <row r="8" spans="1:24" x14ac:dyDescent="0.35">
      <c r="A8" s="3">
        <v>2017</v>
      </c>
      <c r="B8" s="8">
        <v>24.5</v>
      </c>
      <c r="C8" s="6">
        <v>24.5</v>
      </c>
      <c r="D8" s="7">
        <v>24.5</v>
      </c>
      <c r="T8" s="1"/>
      <c r="U8" s="1"/>
    </row>
    <row r="9" spans="1:24" x14ac:dyDescent="0.35">
      <c r="A9" s="3">
        <v>2018</v>
      </c>
      <c r="B9" s="8">
        <v>38.799999999999997</v>
      </c>
      <c r="C9" s="6">
        <v>38.799999999999997</v>
      </c>
      <c r="D9" s="7">
        <v>38.799999999999997</v>
      </c>
      <c r="T9" s="1"/>
      <c r="U9" s="1"/>
    </row>
    <row r="10" spans="1:24" x14ac:dyDescent="0.35">
      <c r="A10" s="3">
        <v>2019</v>
      </c>
      <c r="B10" s="9">
        <v>46.2</v>
      </c>
      <c r="C10" s="10">
        <v>46.2</v>
      </c>
      <c r="D10" s="11">
        <v>46.2</v>
      </c>
      <c r="T10" s="1"/>
      <c r="U10" s="1"/>
    </row>
    <row r="11" spans="1:24" x14ac:dyDescent="0.35">
      <c r="A11" s="3">
        <v>2020</v>
      </c>
      <c r="B11" s="17">
        <v>59.6</v>
      </c>
      <c r="C11" s="4">
        <v>59.6</v>
      </c>
      <c r="D11" s="5">
        <v>59.6</v>
      </c>
      <c r="T11" s="1"/>
      <c r="U11" s="1"/>
    </row>
    <row r="12" spans="1:24" x14ac:dyDescent="0.35">
      <c r="A12" s="3">
        <v>2021</v>
      </c>
      <c r="B12" s="8">
        <v>85.3</v>
      </c>
      <c r="C12" s="6">
        <v>85.3</v>
      </c>
      <c r="D12" s="7">
        <v>85.3</v>
      </c>
      <c r="T12" s="1"/>
      <c r="U12" s="1"/>
    </row>
    <row r="13" spans="1:24" x14ac:dyDescent="0.35">
      <c r="A13" s="3">
        <v>2022</v>
      </c>
      <c r="B13" s="8">
        <v>101.6</v>
      </c>
      <c r="C13" s="6">
        <v>101.6</v>
      </c>
      <c r="D13" s="7">
        <v>101.6</v>
      </c>
      <c r="T13" s="1"/>
      <c r="U13" s="1"/>
    </row>
    <row r="14" spans="1:24" x14ac:dyDescent="0.35">
      <c r="A14" s="3">
        <v>2023</v>
      </c>
      <c r="B14" s="8">
        <v>117.3</v>
      </c>
      <c r="C14" s="6">
        <v>117.3</v>
      </c>
      <c r="D14" s="7">
        <v>117.3</v>
      </c>
      <c r="T14" s="1"/>
      <c r="U14" s="1"/>
    </row>
    <row r="15" spans="1:24" x14ac:dyDescent="0.35">
      <c r="A15" s="3">
        <v>2024</v>
      </c>
      <c r="B15" s="8">
        <v>136.19999999999999</v>
      </c>
      <c r="C15" s="6">
        <v>137.69999999999999</v>
      </c>
      <c r="D15" s="7">
        <v>137.69999999999999</v>
      </c>
      <c r="T15" s="1"/>
      <c r="U15" s="1"/>
    </row>
    <row r="16" spans="1:24" x14ac:dyDescent="0.35">
      <c r="A16" s="3">
        <v>2025</v>
      </c>
      <c r="B16" s="8">
        <v>151.80000000000001</v>
      </c>
      <c r="C16" s="6">
        <v>151.80000000000001</v>
      </c>
      <c r="D16" s="7">
        <v>151.80000000000001</v>
      </c>
      <c r="T16" s="1"/>
      <c r="U16" s="1"/>
    </row>
    <row r="17" spans="1:21" x14ac:dyDescent="0.35">
      <c r="A17" s="3">
        <v>2026</v>
      </c>
      <c r="B17" s="8">
        <v>157</v>
      </c>
      <c r="C17" s="6">
        <v>160.6</v>
      </c>
      <c r="D17" s="7">
        <v>160.6</v>
      </c>
      <c r="T17" s="1"/>
      <c r="U17" s="1"/>
    </row>
    <row r="18" spans="1:21" x14ac:dyDescent="0.35">
      <c r="A18" s="3">
        <v>2027</v>
      </c>
      <c r="B18" s="8">
        <v>162.19999999999999</v>
      </c>
      <c r="C18" s="6">
        <v>178.9</v>
      </c>
      <c r="D18" s="7">
        <v>178.9</v>
      </c>
      <c r="T18" s="1"/>
      <c r="U18" s="1"/>
    </row>
    <row r="19" spans="1:21" x14ac:dyDescent="0.35">
      <c r="A19" s="3">
        <v>2028</v>
      </c>
      <c r="B19" s="8">
        <v>163.4</v>
      </c>
      <c r="C19" s="6">
        <v>189.3</v>
      </c>
      <c r="D19" s="7">
        <v>189.3</v>
      </c>
      <c r="T19" s="1"/>
      <c r="U19" s="1"/>
    </row>
    <row r="20" spans="1:21" x14ac:dyDescent="0.35">
      <c r="A20" s="3">
        <v>2029</v>
      </c>
      <c r="B20" s="8">
        <v>165.1</v>
      </c>
      <c r="C20" s="6">
        <v>197.9</v>
      </c>
      <c r="D20" s="7">
        <v>197.9</v>
      </c>
      <c r="T20" s="1"/>
      <c r="U20" s="1"/>
    </row>
    <row r="21" spans="1:21" x14ac:dyDescent="0.35">
      <c r="A21" s="3">
        <v>2030</v>
      </c>
      <c r="B21" s="9">
        <v>177.4</v>
      </c>
      <c r="C21" s="10">
        <v>215.3</v>
      </c>
      <c r="D21" s="11">
        <v>215.3</v>
      </c>
      <c r="T21" s="1"/>
      <c r="U21" s="1"/>
    </row>
    <row r="22" spans="1:21" x14ac:dyDescent="0.35">
      <c r="A22" s="3">
        <v>2031</v>
      </c>
      <c r="B22" s="17">
        <v>189.4</v>
      </c>
      <c r="C22" s="4">
        <v>221.5</v>
      </c>
      <c r="D22" s="5">
        <v>225.3</v>
      </c>
      <c r="T22" s="1"/>
      <c r="U22" s="1"/>
    </row>
    <row r="23" spans="1:21" x14ac:dyDescent="0.35">
      <c r="A23" s="3">
        <v>2032</v>
      </c>
      <c r="B23" s="8">
        <v>191.3</v>
      </c>
      <c r="C23" s="6">
        <v>223.4</v>
      </c>
      <c r="D23" s="7">
        <v>233.8</v>
      </c>
      <c r="T23" s="1"/>
      <c r="U23" s="1"/>
    </row>
    <row r="24" spans="1:21" x14ac:dyDescent="0.35">
      <c r="A24" s="3">
        <v>2033</v>
      </c>
      <c r="B24" s="8">
        <v>191.3</v>
      </c>
      <c r="C24" s="6">
        <v>228.1</v>
      </c>
      <c r="D24" s="7">
        <v>275.89999999999998</v>
      </c>
      <c r="T24" s="1"/>
      <c r="U24" s="1"/>
    </row>
    <row r="25" spans="1:21" x14ac:dyDescent="0.35">
      <c r="A25" s="3">
        <v>2034</v>
      </c>
      <c r="B25" s="8">
        <v>191.9</v>
      </c>
      <c r="C25" s="6">
        <v>232.4</v>
      </c>
      <c r="D25" s="7">
        <v>277.7</v>
      </c>
      <c r="T25" s="1"/>
      <c r="U25" s="1"/>
    </row>
    <row r="26" spans="1:21" x14ac:dyDescent="0.35">
      <c r="A26" s="3">
        <v>2035</v>
      </c>
      <c r="B26" s="9">
        <v>195.1</v>
      </c>
      <c r="C26" s="10">
        <v>234</v>
      </c>
      <c r="D26" s="11">
        <v>328.4</v>
      </c>
      <c r="T26" s="1"/>
      <c r="U26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1360-42AE-4367-861E-5392A40DB94B}">
  <sheetPr>
    <tabColor theme="3"/>
  </sheetPr>
  <dimension ref="A2:X26"/>
  <sheetViews>
    <sheetView zoomScale="60" zoomScaleNormal="60" workbookViewId="0">
      <selection activeCell="D3" sqref="D3:D26"/>
    </sheetView>
  </sheetViews>
  <sheetFormatPr baseColWidth="10" defaultRowHeight="14.5" x14ac:dyDescent="0.35"/>
  <cols>
    <col min="2" max="2" width="13.7265625" bestFit="1" customWidth="1"/>
    <col min="3" max="3" width="12.6328125" bestFit="1" customWidth="1"/>
    <col min="4" max="4" width="15.453125" bestFit="1" customWidth="1"/>
  </cols>
  <sheetData>
    <row r="2" spans="1:24" s="95" customFormat="1" ht="28" customHeight="1" x14ac:dyDescent="0.35">
      <c r="A2" s="15"/>
      <c r="B2" s="101" t="str">
        <f>'Scenario and traffic names'!C12</f>
        <v>Usages : croissance maîtrisée</v>
      </c>
      <c r="C2" s="15" t="str">
        <f>'Scenario and traffic names'!C13</f>
        <v>Cahier des charges</v>
      </c>
      <c r="D2" s="15" t="str">
        <f>'Scenario and traffic names'!C14</f>
        <v>Usages : exponentiel</v>
      </c>
    </row>
    <row r="3" spans="1:24" x14ac:dyDescent="0.35">
      <c r="A3" s="3">
        <v>2012</v>
      </c>
      <c r="B3" s="17">
        <v>12.3</v>
      </c>
      <c r="C3" s="4">
        <v>12.3</v>
      </c>
      <c r="D3" s="5">
        <v>12.3</v>
      </c>
      <c r="T3" s="1"/>
    </row>
    <row r="4" spans="1:24" x14ac:dyDescent="0.35">
      <c r="A4" s="3">
        <v>2013</v>
      </c>
      <c r="B4" s="8">
        <v>16.8</v>
      </c>
      <c r="C4" s="6">
        <v>16.8</v>
      </c>
      <c r="D4" s="7">
        <v>16.8</v>
      </c>
      <c r="T4" s="1"/>
    </row>
    <row r="5" spans="1:24" x14ac:dyDescent="0.35">
      <c r="A5" s="3">
        <v>2014</v>
      </c>
      <c r="B5" s="8">
        <v>27.6</v>
      </c>
      <c r="C5" s="6">
        <v>27.6</v>
      </c>
      <c r="D5" s="7">
        <v>27.6</v>
      </c>
      <c r="T5" s="1"/>
      <c r="U5" s="1"/>
    </row>
    <row r="6" spans="1:24" x14ac:dyDescent="0.35">
      <c r="A6" s="3">
        <v>2015</v>
      </c>
      <c r="B6" s="8">
        <v>31.4</v>
      </c>
      <c r="C6" s="6">
        <v>31.4</v>
      </c>
      <c r="D6" s="7">
        <v>31.4</v>
      </c>
      <c r="T6" s="1"/>
      <c r="U6" s="1"/>
      <c r="X6" s="13"/>
    </row>
    <row r="7" spans="1:24" x14ac:dyDescent="0.35">
      <c r="A7" s="3">
        <v>2016</v>
      </c>
      <c r="B7" s="8">
        <v>40.5</v>
      </c>
      <c r="C7" s="6">
        <v>40.5</v>
      </c>
      <c r="D7" s="7">
        <v>40.5</v>
      </c>
      <c r="T7" s="1"/>
      <c r="U7" s="1"/>
      <c r="X7" s="13"/>
    </row>
    <row r="8" spans="1:24" x14ac:dyDescent="0.35">
      <c r="A8" s="3">
        <v>2017</v>
      </c>
      <c r="B8" s="8">
        <v>67.599999999999994</v>
      </c>
      <c r="C8" s="6">
        <v>67.599999999999994</v>
      </c>
      <c r="D8" s="7">
        <v>67.599999999999994</v>
      </c>
      <c r="T8" s="1"/>
      <c r="U8" s="1"/>
    </row>
    <row r="9" spans="1:24" x14ac:dyDescent="0.35">
      <c r="A9" s="3">
        <v>2018</v>
      </c>
      <c r="B9" s="8">
        <v>84.8</v>
      </c>
      <c r="C9" s="6">
        <v>84.8</v>
      </c>
      <c r="D9" s="7">
        <v>84.8</v>
      </c>
      <c r="T9" s="1"/>
      <c r="U9" s="1"/>
    </row>
    <row r="10" spans="1:24" x14ac:dyDescent="0.35">
      <c r="A10" s="3">
        <v>2019</v>
      </c>
      <c r="B10" s="9">
        <v>94.6</v>
      </c>
      <c r="C10" s="10">
        <v>94.6</v>
      </c>
      <c r="D10" s="11">
        <v>94.6</v>
      </c>
      <c r="T10" s="1"/>
      <c r="U10" s="1"/>
    </row>
    <row r="11" spans="1:24" x14ac:dyDescent="0.35">
      <c r="A11" s="3">
        <v>2020</v>
      </c>
      <c r="B11" s="17">
        <v>168.8</v>
      </c>
      <c r="C11" s="4">
        <v>168.8</v>
      </c>
      <c r="D11" s="5">
        <v>168.8</v>
      </c>
      <c r="T11" s="1"/>
      <c r="U11" s="1"/>
    </row>
    <row r="12" spans="1:24" x14ac:dyDescent="0.35">
      <c r="A12" s="3">
        <v>2021</v>
      </c>
      <c r="B12" s="8">
        <v>256.39999999999998</v>
      </c>
      <c r="C12" s="6">
        <v>256.39999999999998</v>
      </c>
      <c r="D12" s="7">
        <v>256.39999999999998</v>
      </c>
      <c r="T12" s="1"/>
      <c r="U12" s="1"/>
    </row>
    <row r="13" spans="1:24" x14ac:dyDescent="0.35">
      <c r="A13" s="3">
        <v>2022</v>
      </c>
      <c r="B13" s="8">
        <v>265.89999999999998</v>
      </c>
      <c r="C13" s="6">
        <v>265.89999999999998</v>
      </c>
      <c r="D13" s="7">
        <v>265.89999999999998</v>
      </c>
      <c r="T13" s="1"/>
      <c r="U13" s="1"/>
    </row>
    <row r="14" spans="1:24" x14ac:dyDescent="0.35">
      <c r="A14" s="3">
        <v>2023</v>
      </c>
      <c r="B14" s="8">
        <v>264</v>
      </c>
      <c r="C14" s="6">
        <v>266.60000000000002</v>
      </c>
      <c r="D14" s="7">
        <v>266.60000000000002</v>
      </c>
      <c r="T14" s="1"/>
      <c r="U14" s="1"/>
    </row>
    <row r="15" spans="1:24" x14ac:dyDescent="0.35">
      <c r="A15" s="3">
        <v>2024</v>
      </c>
      <c r="B15" s="8">
        <v>273.2</v>
      </c>
      <c r="C15" s="6">
        <v>275.8</v>
      </c>
      <c r="D15" s="7">
        <v>275.8</v>
      </c>
      <c r="T15" s="1"/>
      <c r="U15" s="1"/>
    </row>
    <row r="16" spans="1:24" x14ac:dyDescent="0.35">
      <c r="A16" s="3">
        <v>2025</v>
      </c>
      <c r="B16" s="8">
        <v>237.4</v>
      </c>
      <c r="C16" s="6">
        <v>241.3</v>
      </c>
      <c r="D16" s="7">
        <v>241.3</v>
      </c>
      <c r="T16" s="1"/>
      <c r="U16" s="1"/>
    </row>
    <row r="17" spans="1:21" x14ac:dyDescent="0.35">
      <c r="A17" s="3">
        <v>2026</v>
      </c>
      <c r="B17" s="8">
        <v>192.6</v>
      </c>
      <c r="C17" s="6">
        <v>230.6</v>
      </c>
      <c r="D17" s="7">
        <v>230.6</v>
      </c>
      <c r="T17" s="1"/>
      <c r="U17" s="1"/>
    </row>
    <row r="18" spans="1:21" x14ac:dyDescent="0.35">
      <c r="A18" s="3">
        <v>2027</v>
      </c>
      <c r="B18" s="8">
        <v>171.2</v>
      </c>
      <c r="C18" s="6">
        <v>249.5</v>
      </c>
      <c r="D18" s="7">
        <v>249.5</v>
      </c>
      <c r="T18" s="1"/>
      <c r="U18" s="1"/>
    </row>
    <row r="19" spans="1:21" x14ac:dyDescent="0.35">
      <c r="A19" s="3">
        <v>2028</v>
      </c>
      <c r="B19" s="8">
        <v>153.4</v>
      </c>
      <c r="C19" s="6">
        <v>227.4</v>
      </c>
      <c r="D19" s="7">
        <v>227.4</v>
      </c>
      <c r="T19" s="1"/>
      <c r="U19" s="1"/>
    </row>
    <row r="20" spans="1:21" x14ac:dyDescent="0.35">
      <c r="A20" s="3">
        <v>2029</v>
      </c>
      <c r="B20" s="8">
        <v>173.3</v>
      </c>
      <c r="C20" s="6">
        <v>226.4</v>
      </c>
      <c r="D20" s="7">
        <v>226.4</v>
      </c>
      <c r="T20" s="1"/>
      <c r="U20" s="1"/>
    </row>
    <row r="21" spans="1:21" x14ac:dyDescent="0.35">
      <c r="A21" s="3">
        <v>2030</v>
      </c>
      <c r="B21" s="9">
        <v>226.4</v>
      </c>
      <c r="C21" s="10">
        <v>258.10000000000002</v>
      </c>
      <c r="D21" s="11">
        <v>281</v>
      </c>
      <c r="T21" s="1"/>
      <c r="U21" s="1"/>
    </row>
    <row r="22" spans="1:21" x14ac:dyDescent="0.35">
      <c r="A22" s="3">
        <v>2031</v>
      </c>
      <c r="B22" s="17">
        <v>230.3</v>
      </c>
      <c r="C22" s="4">
        <v>242</v>
      </c>
      <c r="D22" s="5">
        <v>286.39999999999998</v>
      </c>
      <c r="T22" s="1"/>
      <c r="U22" s="1"/>
    </row>
    <row r="23" spans="1:21" x14ac:dyDescent="0.35">
      <c r="A23" s="3">
        <v>2032</v>
      </c>
      <c r="B23" s="8">
        <v>183.7</v>
      </c>
      <c r="C23" s="6">
        <v>210.1</v>
      </c>
      <c r="D23" s="7">
        <v>294.89999999999998</v>
      </c>
      <c r="T23" s="1"/>
      <c r="U23" s="1"/>
    </row>
    <row r="24" spans="1:21" x14ac:dyDescent="0.35">
      <c r="A24" s="3">
        <v>2033</v>
      </c>
      <c r="B24" s="8">
        <v>155.19999999999999</v>
      </c>
      <c r="C24" s="6">
        <v>209.7</v>
      </c>
      <c r="D24" s="7">
        <v>338.2</v>
      </c>
      <c r="T24" s="1"/>
      <c r="U24" s="1"/>
    </row>
    <row r="25" spans="1:21" x14ac:dyDescent="0.35">
      <c r="A25" s="3">
        <v>2034</v>
      </c>
      <c r="B25" s="8">
        <v>165.6</v>
      </c>
      <c r="C25" s="6">
        <v>214.6</v>
      </c>
      <c r="D25" s="7">
        <v>378.7</v>
      </c>
      <c r="T25" s="1"/>
      <c r="U25" s="1"/>
    </row>
    <row r="26" spans="1:21" x14ac:dyDescent="0.35">
      <c r="A26" s="3">
        <v>2035</v>
      </c>
      <c r="B26" s="9">
        <v>187.5</v>
      </c>
      <c r="C26" s="10">
        <v>218</v>
      </c>
      <c r="D26" s="11">
        <v>415.6</v>
      </c>
      <c r="T26" s="1"/>
      <c r="U26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47B5E-46DE-4677-975A-FD5D0480492C}">
  <sheetPr>
    <tabColor theme="3"/>
  </sheetPr>
  <dimension ref="A1:Q30"/>
  <sheetViews>
    <sheetView tabSelected="1" zoomScale="50" zoomScaleNormal="50" workbookViewId="0">
      <pane xSplit="1" topLeftCell="B1" activePane="topRight" state="frozen"/>
      <selection pane="topRight" activeCell="N32" sqref="N32"/>
    </sheetView>
  </sheetViews>
  <sheetFormatPr baseColWidth="10" defaultRowHeight="14.5" x14ac:dyDescent="0.35"/>
  <cols>
    <col min="2" max="2" width="21.26953125" customWidth="1"/>
    <col min="4" max="4" width="18.1796875" customWidth="1"/>
    <col min="5" max="5" width="18.08984375" customWidth="1"/>
    <col min="6" max="6" width="18.36328125" customWidth="1"/>
    <col min="7" max="7" width="15.54296875" customWidth="1"/>
    <col min="9" max="9" width="12.08984375" bestFit="1" customWidth="1"/>
    <col min="10" max="10" width="20.08984375" bestFit="1" customWidth="1"/>
    <col min="11" max="11" width="22.453125" bestFit="1" customWidth="1"/>
    <col min="12" max="12" width="13.7265625" bestFit="1" customWidth="1"/>
    <col min="14" max="14" width="11.81640625" bestFit="1" customWidth="1"/>
    <col min="15" max="15" width="19" customWidth="1"/>
    <col min="16" max="16" width="19.08984375" customWidth="1"/>
    <col min="17" max="17" width="13.7265625" bestFit="1" customWidth="1"/>
  </cols>
  <sheetData>
    <row r="1" spans="1:17" x14ac:dyDescent="0.35">
      <c r="D1" s="150" t="str">
        <f>'Scenario and traffic names'!C12</f>
        <v>Usages : croissance maîtrisée</v>
      </c>
      <c r="E1" s="151"/>
      <c r="F1" s="151"/>
      <c r="G1" s="148"/>
      <c r="I1" s="150" t="str">
        <f>'Scenario and traffic names'!C13</f>
        <v>Cahier des charges</v>
      </c>
      <c r="J1" s="151"/>
      <c r="K1" s="151"/>
      <c r="L1" s="148"/>
      <c r="N1" s="149" t="str">
        <f>'Scenario and traffic names'!C14</f>
        <v>Usages : exponentiel</v>
      </c>
      <c r="O1" s="149"/>
      <c r="P1" s="149"/>
      <c r="Q1" s="149"/>
    </row>
    <row r="2" spans="1:17" s="14" customFormat="1" ht="45" customHeight="1" x14ac:dyDescent="0.35">
      <c r="B2" s="24" t="s">
        <v>1</v>
      </c>
      <c r="D2" s="15" t="s">
        <v>0</v>
      </c>
      <c r="E2" s="15" t="s">
        <v>2</v>
      </c>
      <c r="F2" s="15" t="s">
        <v>3</v>
      </c>
      <c r="G2" s="15" t="s">
        <v>4</v>
      </c>
      <c r="I2" s="15" t="s">
        <v>0</v>
      </c>
      <c r="J2" s="15" t="s">
        <v>2</v>
      </c>
      <c r="K2" s="15" t="s">
        <v>3</v>
      </c>
      <c r="L2" s="15" t="s">
        <v>4</v>
      </c>
      <c r="N2" s="15" t="s">
        <v>0</v>
      </c>
      <c r="O2" s="15" t="s">
        <v>2</v>
      </c>
      <c r="P2" s="15" t="s">
        <v>3</v>
      </c>
      <c r="Q2" s="15" t="s">
        <v>4</v>
      </c>
    </row>
    <row r="3" spans="1:17" x14ac:dyDescent="0.35">
      <c r="A3" s="17">
        <v>2012</v>
      </c>
      <c r="B3" s="25">
        <f>FE!C3/1000</f>
        <v>0.08</v>
      </c>
      <c r="C3" s="16" t="s">
        <v>14</v>
      </c>
      <c r="D3" s="28">
        <f>'1 - Electricity (use)'!B3</f>
        <v>12.729028</v>
      </c>
      <c r="E3" s="29">
        <f>'1 - Embodied emissions (stock)'!B3</f>
        <v>0.5</v>
      </c>
      <c r="F3" s="29">
        <f>D3*$B3</f>
        <v>1.01832224</v>
      </c>
      <c r="G3" s="30">
        <f>E3+F3</f>
        <v>1.51832224</v>
      </c>
      <c r="H3" s="1"/>
      <c r="I3" s="28">
        <f>'1 - Electricity (use)'!C3</f>
        <v>12.729028</v>
      </c>
      <c r="J3" s="29">
        <f>'1 - Embodied emissions (stock)'!C3</f>
        <v>0.5</v>
      </c>
      <c r="K3" s="29">
        <f>I3*$B3</f>
        <v>1.01832224</v>
      </c>
      <c r="L3" s="30">
        <f>J3+K3</f>
        <v>1.51832224</v>
      </c>
      <c r="M3" s="1"/>
      <c r="N3" s="28">
        <f>'1 - Electricity (use)'!D3</f>
        <v>12.729028</v>
      </c>
      <c r="O3" s="29">
        <f>'1 - Embodied emissions (stock)'!C3</f>
        <v>0.5</v>
      </c>
      <c r="P3" s="29">
        <f>N3*$B3</f>
        <v>1.01832224</v>
      </c>
      <c r="Q3" s="30">
        <f>O3+P3</f>
        <v>1.51832224</v>
      </c>
    </row>
    <row r="4" spans="1:17" x14ac:dyDescent="0.35">
      <c r="A4" s="8">
        <v>2013</v>
      </c>
      <c r="B4" s="26">
        <f t="shared" ref="B4:B10" si="0">$B$3+$B$28*(A4-$A$3)</f>
        <v>7.7499999999999999E-2</v>
      </c>
      <c r="D4" s="31">
        <f>'1 - Electricity (use)'!B4</f>
        <v>75.858078000000006</v>
      </c>
      <c r="E4" s="32">
        <f>'1 - Embodied emissions (stock)'!B4</f>
        <v>2.5</v>
      </c>
      <c r="F4" s="32">
        <f t="shared" ref="F4:F26" si="1">D4*$B4</f>
        <v>5.8790010450000008</v>
      </c>
      <c r="G4" s="33">
        <f t="shared" ref="G4:G26" si="2">E4+F4</f>
        <v>8.3790010450000008</v>
      </c>
      <c r="H4" s="1"/>
      <c r="I4" s="31">
        <f>'1 - Electricity (use)'!C4</f>
        <v>75.858078000000006</v>
      </c>
      <c r="J4" s="32">
        <f>'1 - Embodied emissions (stock)'!C4</f>
        <v>2.5</v>
      </c>
      <c r="K4" s="32">
        <f t="shared" ref="K4:K26" si="3">I4*$B4</f>
        <v>5.8790010450000008</v>
      </c>
      <c r="L4" s="33">
        <f t="shared" ref="L4:L26" si="4">J4+K4</f>
        <v>8.3790010450000008</v>
      </c>
      <c r="M4" s="1"/>
      <c r="N4" s="31">
        <f>'1 - Electricity (use)'!D4</f>
        <v>75.858078000000006</v>
      </c>
      <c r="O4" s="32">
        <f>'1 - Embodied emissions (stock)'!C4</f>
        <v>2.5</v>
      </c>
      <c r="P4" s="32">
        <f t="shared" ref="P4:P26" si="5">N4*$B4</f>
        <v>5.8790010450000008</v>
      </c>
      <c r="Q4" s="33">
        <f t="shared" ref="Q4:Q26" si="6">O4+P4</f>
        <v>8.3790010450000008</v>
      </c>
    </row>
    <row r="5" spans="1:17" x14ac:dyDescent="0.35">
      <c r="A5" s="8">
        <v>2014</v>
      </c>
      <c r="B5" s="26">
        <f t="shared" si="0"/>
        <v>7.4999999999999997E-2</v>
      </c>
      <c r="D5" s="31">
        <f>'1 - Electricity (use)'!B5</f>
        <v>195.707604</v>
      </c>
      <c r="E5" s="32">
        <f>'1 - Embodied emissions (stock)'!B5</f>
        <v>6.9</v>
      </c>
      <c r="F5" s="32">
        <f t="shared" si="1"/>
        <v>14.6780703</v>
      </c>
      <c r="G5" s="33">
        <f t="shared" si="2"/>
        <v>21.5780703</v>
      </c>
      <c r="H5" s="1"/>
      <c r="I5" s="31">
        <f>'1 - Electricity (use)'!C5</f>
        <v>195.707604</v>
      </c>
      <c r="J5" s="32">
        <f>'1 - Embodied emissions (stock)'!C5</f>
        <v>6.9</v>
      </c>
      <c r="K5" s="32">
        <f t="shared" si="3"/>
        <v>14.6780703</v>
      </c>
      <c r="L5" s="33">
        <f t="shared" si="4"/>
        <v>21.5780703</v>
      </c>
      <c r="M5" s="1"/>
      <c r="N5" s="31">
        <f>'1 - Electricity (use)'!D5</f>
        <v>195.707604</v>
      </c>
      <c r="O5" s="32">
        <f>'1 - Embodied emissions (stock)'!C5</f>
        <v>6.9</v>
      </c>
      <c r="P5" s="32">
        <f t="shared" si="5"/>
        <v>14.6780703</v>
      </c>
      <c r="Q5" s="33">
        <f t="shared" si="6"/>
        <v>21.5780703</v>
      </c>
    </row>
    <row r="6" spans="1:17" x14ac:dyDescent="0.35">
      <c r="A6" s="8">
        <v>2015</v>
      </c>
      <c r="B6" s="26">
        <f t="shared" si="0"/>
        <v>7.2499999999999995E-2</v>
      </c>
      <c r="D6" s="31">
        <f>'1 - Electricity (use)'!B6</f>
        <v>376.38400000000001</v>
      </c>
      <c r="E6" s="32">
        <f>'1 - Embodied emissions (stock)'!B6</f>
        <v>10.9</v>
      </c>
      <c r="F6" s="32">
        <f t="shared" si="1"/>
        <v>27.287839999999999</v>
      </c>
      <c r="G6" s="33">
        <f t="shared" si="2"/>
        <v>38.187840000000001</v>
      </c>
      <c r="H6" s="1"/>
      <c r="I6" s="31">
        <f>'1 - Electricity (use)'!C6</f>
        <v>376.38400000000001</v>
      </c>
      <c r="J6" s="32">
        <f>'1 - Embodied emissions (stock)'!C6</f>
        <v>10.9</v>
      </c>
      <c r="K6" s="32">
        <f t="shared" si="3"/>
        <v>27.287839999999999</v>
      </c>
      <c r="L6" s="33">
        <f t="shared" si="4"/>
        <v>38.187840000000001</v>
      </c>
      <c r="M6" s="1"/>
      <c r="N6" s="31">
        <f>'1 - Electricity (use)'!D6</f>
        <v>376.38400000000001</v>
      </c>
      <c r="O6" s="32">
        <f>'1 - Embodied emissions (stock)'!C6</f>
        <v>10.9</v>
      </c>
      <c r="P6" s="32">
        <f t="shared" si="5"/>
        <v>27.287839999999999</v>
      </c>
      <c r="Q6" s="33">
        <f t="shared" si="6"/>
        <v>38.187840000000001</v>
      </c>
    </row>
    <row r="7" spans="1:17" x14ac:dyDescent="0.35">
      <c r="A7" s="8">
        <v>2016</v>
      </c>
      <c r="B7" s="26">
        <f t="shared" si="0"/>
        <v>7.0000000000000007E-2</v>
      </c>
      <c r="D7" s="31">
        <f>'1 - Electricity (use)'!B7</f>
        <v>547.17892600000005</v>
      </c>
      <c r="E7" s="32">
        <f>'1 - Embodied emissions (stock)'!B7</f>
        <v>15.5</v>
      </c>
      <c r="F7" s="32">
        <f t="shared" si="1"/>
        <v>38.302524820000009</v>
      </c>
      <c r="G7" s="33">
        <f t="shared" si="2"/>
        <v>53.802524820000009</v>
      </c>
      <c r="H7" s="1"/>
      <c r="I7" s="31">
        <f>'1 - Electricity (use)'!C7</f>
        <v>547.17892600000005</v>
      </c>
      <c r="J7" s="32">
        <f>'1 - Embodied emissions (stock)'!C7</f>
        <v>15.5</v>
      </c>
      <c r="K7" s="32">
        <f t="shared" si="3"/>
        <v>38.302524820000009</v>
      </c>
      <c r="L7" s="33">
        <f t="shared" si="4"/>
        <v>53.802524820000009</v>
      </c>
      <c r="M7" s="1"/>
      <c r="N7" s="31">
        <f>'1 - Electricity (use)'!D7</f>
        <v>547.17892600000005</v>
      </c>
      <c r="O7" s="32">
        <f>'1 - Embodied emissions (stock)'!C7</f>
        <v>15.5</v>
      </c>
      <c r="P7" s="32">
        <f t="shared" si="5"/>
        <v>38.302524820000009</v>
      </c>
      <c r="Q7" s="33">
        <f t="shared" si="6"/>
        <v>53.802524820000009</v>
      </c>
    </row>
    <row r="8" spans="1:17" x14ac:dyDescent="0.35">
      <c r="A8" s="8">
        <v>2017</v>
      </c>
      <c r="B8" s="26">
        <f t="shared" si="0"/>
        <v>6.7500000000000004E-2</v>
      </c>
      <c r="D8" s="31">
        <f>'1 - Electricity (use)'!B8</f>
        <v>734.03869599999996</v>
      </c>
      <c r="E8" s="32">
        <f>'1 - Embodied emissions (stock)'!B8</f>
        <v>24.5</v>
      </c>
      <c r="F8" s="32">
        <f t="shared" si="1"/>
        <v>49.547611979999999</v>
      </c>
      <c r="G8" s="33">
        <f t="shared" si="2"/>
        <v>74.047611979999999</v>
      </c>
      <c r="H8" s="1"/>
      <c r="I8" s="31">
        <f>'1 - Electricity (use)'!C8</f>
        <v>734.03869599999996</v>
      </c>
      <c r="J8" s="32">
        <f>'1 - Embodied emissions (stock)'!C8</f>
        <v>24.5</v>
      </c>
      <c r="K8" s="32">
        <f t="shared" si="3"/>
        <v>49.547611979999999</v>
      </c>
      <c r="L8" s="33">
        <f t="shared" si="4"/>
        <v>74.047611979999999</v>
      </c>
      <c r="M8" s="1"/>
      <c r="N8" s="31">
        <f>'1 - Electricity (use)'!D8</f>
        <v>734.03869599999996</v>
      </c>
      <c r="O8" s="32">
        <f>'1 - Embodied emissions (stock)'!C8</f>
        <v>24.5</v>
      </c>
      <c r="P8" s="32">
        <f t="shared" si="5"/>
        <v>49.547611979999999</v>
      </c>
      <c r="Q8" s="33">
        <f t="shared" si="6"/>
        <v>74.047611979999999</v>
      </c>
    </row>
    <row r="9" spans="1:17" x14ac:dyDescent="0.35">
      <c r="A9" s="8">
        <v>2018</v>
      </c>
      <c r="B9" s="26">
        <f t="shared" si="0"/>
        <v>6.5000000000000002E-2</v>
      </c>
      <c r="D9" s="31">
        <f>'1 - Electricity (use)'!B9</f>
        <v>1218.0813869999999</v>
      </c>
      <c r="E9" s="32">
        <f>'1 - Embodied emissions (stock)'!B9</f>
        <v>38.799999999999997</v>
      </c>
      <c r="F9" s="32">
        <f t="shared" si="1"/>
        <v>79.175290154999999</v>
      </c>
      <c r="G9" s="33">
        <f t="shared" si="2"/>
        <v>117.975290155</v>
      </c>
      <c r="H9" s="1"/>
      <c r="I9" s="31">
        <f>'1 - Electricity (use)'!C9</f>
        <v>1218.0813869999999</v>
      </c>
      <c r="J9" s="32">
        <f>'1 - Embodied emissions (stock)'!C9</f>
        <v>38.799999999999997</v>
      </c>
      <c r="K9" s="32">
        <f t="shared" si="3"/>
        <v>79.175290154999999</v>
      </c>
      <c r="L9" s="33">
        <f t="shared" si="4"/>
        <v>117.975290155</v>
      </c>
      <c r="M9" s="1"/>
      <c r="N9" s="31">
        <f>'1 - Electricity (use)'!D9</f>
        <v>1218.0813869999999</v>
      </c>
      <c r="O9" s="32">
        <f>'1 - Embodied emissions (stock)'!C9</f>
        <v>38.799999999999997</v>
      </c>
      <c r="P9" s="32">
        <f t="shared" si="5"/>
        <v>79.175290154999999</v>
      </c>
      <c r="Q9" s="33">
        <f t="shared" si="6"/>
        <v>117.975290155</v>
      </c>
    </row>
    <row r="10" spans="1:17" x14ac:dyDescent="0.35">
      <c r="A10" s="8">
        <v>2019</v>
      </c>
      <c r="B10" s="26">
        <f t="shared" si="0"/>
        <v>6.25E-2</v>
      </c>
      <c r="D10" s="31">
        <f>'1 - Electricity (use)'!B10</f>
        <v>1444.9252180000001</v>
      </c>
      <c r="E10" s="32">
        <f>'1 - Embodied emissions (stock)'!B10</f>
        <v>46.2</v>
      </c>
      <c r="F10" s="32">
        <f t="shared" si="1"/>
        <v>90.307826125000005</v>
      </c>
      <c r="G10" s="33">
        <f t="shared" si="2"/>
        <v>136.50782612500001</v>
      </c>
      <c r="H10" s="1"/>
      <c r="I10" s="31">
        <f>'1 - Electricity (use)'!C10</f>
        <v>1444.9252180000001</v>
      </c>
      <c r="J10" s="32">
        <f>'1 - Embodied emissions (stock)'!C10</f>
        <v>46.2</v>
      </c>
      <c r="K10" s="32">
        <f t="shared" si="3"/>
        <v>90.307826125000005</v>
      </c>
      <c r="L10" s="33">
        <f t="shared" si="4"/>
        <v>136.50782612500001</v>
      </c>
      <c r="M10" s="1"/>
      <c r="N10" s="31">
        <f>'1 - Electricity (use)'!D10</f>
        <v>1444.9252180000001</v>
      </c>
      <c r="O10" s="32">
        <f>'1 - Embodied emissions (stock)'!C10</f>
        <v>46.2</v>
      </c>
      <c r="P10" s="32">
        <f t="shared" si="5"/>
        <v>90.307826125000005</v>
      </c>
      <c r="Q10" s="33">
        <f t="shared" si="6"/>
        <v>136.50782612500001</v>
      </c>
    </row>
    <row r="11" spans="1:17" x14ac:dyDescent="0.35">
      <c r="A11" s="8">
        <v>2020</v>
      </c>
      <c r="B11" s="26">
        <f>FE!C4/1000</f>
        <v>0.06</v>
      </c>
      <c r="C11" s="16" t="s">
        <v>14</v>
      </c>
      <c r="D11" s="31">
        <f>'1 - Electricity (use)'!B11</f>
        <v>1739.8330920000001</v>
      </c>
      <c r="E11" s="32">
        <f>'1 - Embodied emissions (stock)'!B11</f>
        <v>59.6</v>
      </c>
      <c r="F11" s="32">
        <f t="shared" si="1"/>
        <v>104.38998552</v>
      </c>
      <c r="G11" s="33">
        <f t="shared" si="2"/>
        <v>163.98998552</v>
      </c>
      <c r="H11" s="1"/>
      <c r="I11" s="31">
        <f>'1 - Electricity (use)'!C11</f>
        <v>1739.8330920000001</v>
      </c>
      <c r="J11" s="32">
        <f>'1 - Embodied emissions (stock)'!C11</f>
        <v>59.6</v>
      </c>
      <c r="K11" s="32">
        <f t="shared" si="3"/>
        <v>104.38998552</v>
      </c>
      <c r="L11" s="33">
        <f t="shared" si="4"/>
        <v>163.98998552</v>
      </c>
      <c r="M11" s="1"/>
      <c r="N11" s="31">
        <f>'1 - Electricity (use)'!D11</f>
        <v>1739.8330920000001</v>
      </c>
      <c r="O11" s="32">
        <f>'1 - Embodied emissions (stock)'!C11</f>
        <v>59.6</v>
      </c>
      <c r="P11" s="32">
        <f t="shared" si="5"/>
        <v>104.38998552</v>
      </c>
      <c r="Q11" s="33">
        <f t="shared" si="6"/>
        <v>163.98998552</v>
      </c>
    </row>
    <row r="12" spans="1:17" x14ac:dyDescent="0.35">
      <c r="A12" s="8">
        <v>2021</v>
      </c>
      <c r="B12" s="26">
        <f t="shared" ref="B12:B25" si="7">$B$11+$B$29*(A12-$A$11)</f>
        <v>5.8266666666666668E-2</v>
      </c>
      <c r="D12" s="31">
        <f>'1 - Electricity (use)'!B12</f>
        <v>2406.3429489999999</v>
      </c>
      <c r="E12" s="32">
        <f>'1 - Embodied emissions (stock)'!B12</f>
        <v>85.3</v>
      </c>
      <c r="F12" s="32">
        <f t="shared" si="1"/>
        <v>140.20958249506666</v>
      </c>
      <c r="G12" s="33">
        <f t="shared" si="2"/>
        <v>225.50958249506664</v>
      </c>
      <c r="H12" s="1"/>
      <c r="I12" s="31">
        <f>'1 - Electricity (use)'!C12</f>
        <v>2406.3429489999999</v>
      </c>
      <c r="J12" s="32">
        <f>'1 - Embodied emissions (stock)'!C12</f>
        <v>85.3</v>
      </c>
      <c r="K12" s="32">
        <f t="shared" si="3"/>
        <v>140.20958249506666</v>
      </c>
      <c r="L12" s="33">
        <f t="shared" si="4"/>
        <v>225.50958249506664</v>
      </c>
      <c r="M12" s="1"/>
      <c r="N12" s="31">
        <f>'1 - Electricity (use)'!D12</f>
        <v>2406.3429489999999</v>
      </c>
      <c r="O12" s="32">
        <f>'1 - Embodied emissions (stock)'!C12</f>
        <v>85.3</v>
      </c>
      <c r="P12" s="32">
        <f t="shared" si="5"/>
        <v>140.20958249506666</v>
      </c>
      <c r="Q12" s="33">
        <f t="shared" si="6"/>
        <v>225.50958249506664</v>
      </c>
    </row>
    <row r="13" spans="1:17" x14ac:dyDescent="0.35">
      <c r="A13" s="8">
        <v>2022</v>
      </c>
      <c r="B13" s="26">
        <f t="shared" si="7"/>
        <v>5.6533333333333331E-2</v>
      </c>
      <c r="D13" s="31">
        <f>'1 - Electricity (use)'!B13</f>
        <v>2670.2662780000001</v>
      </c>
      <c r="E13" s="32">
        <f>'1 - Embodied emissions (stock)'!B13</f>
        <v>101.6</v>
      </c>
      <c r="F13" s="32">
        <f t="shared" si="1"/>
        <v>150.95905358293334</v>
      </c>
      <c r="G13" s="33">
        <f t="shared" si="2"/>
        <v>252.55905358293333</v>
      </c>
      <c r="H13" s="1"/>
      <c r="I13" s="31">
        <f>'1 - Electricity (use)'!C13</f>
        <v>2670.2662780000001</v>
      </c>
      <c r="J13" s="32">
        <f>'1 - Embodied emissions (stock)'!C13</f>
        <v>101.6</v>
      </c>
      <c r="K13" s="32">
        <f t="shared" si="3"/>
        <v>150.95905358293334</v>
      </c>
      <c r="L13" s="33">
        <f t="shared" si="4"/>
        <v>252.55905358293333</v>
      </c>
      <c r="M13" s="1"/>
      <c r="N13" s="31">
        <f>'1 - Electricity (use)'!D13</f>
        <v>2670.2662780000001</v>
      </c>
      <c r="O13" s="32">
        <f>'1 - Embodied emissions (stock)'!C13</f>
        <v>101.6</v>
      </c>
      <c r="P13" s="32">
        <f t="shared" si="5"/>
        <v>150.95905358293334</v>
      </c>
      <c r="Q13" s="33">
        <f t="shared" si="6"/>
        <v>252.55905358293333</v>
      </c>
    </row>
    <row r="14" spans="1:17" x14ac:dyDescent="0.35">
      <c r="A14" s="8">
        <v>2023</v>
      </c>
      <c r="B14" s="26">
        <f t="shared" si="7"/>
        <v>5.4800000000000001E-2</v>
      </c>
      <c r="D14" s="31">
        <f>'1 - Electricity (use)'!B14</f>
        <v>2793.1964600000001</v>
      </c>
      <c r="E14" s="32">
        <f>'1 - Embodied emissions (stock)'!B14</f>
        <v>117.3</v>
      </c>
      <c r="F14" s="32">
        <f t="shared" si="1"/>
        <v>153.06716600800002</v>
      </c>
      <c r="G14" s="33">
        <f t="shared" si="2"/>
        <v>270.36716600800003</v>
      </c>
      <c r="H14" s="1"/>
      <c r="I14" s="31">
        <f>'1 - Electricity (use)'!C14</f>
        <v>2885.9748880000002</v>
      </c>
      <c r="J14" s="32">
        <f>'1 - Embodied emissions (stock)'!C14</f>
        <v>117.3</v>
      </c>
      <c r="K14" s="32">
        <f t="shared" si="3"/>
        <v>158.15142386240001</v>
      </c>
      <c r="L14" s="33">
        <f t="shared" si="4"/>
        <v>275.45142386240002</v>
      </c>
      <c r="M14" s="1"/>
      <c r="N14" s="31">
        <f>'1 - Electricity (use)'!D14</f>
        <v>2885.9748880000002</v>
      </c>
      <c r="O14" s="32">
        <f>'1 - Embodied emissions (stock)'!C14</f>
        <v>117.3</v>
      </c>
      <c r="P14" s="32">
        <f t="shared" si="5"/>
        <v>158.15142386240001</v>
      </c>
      <c r="Q14" s="33">
        <f t="shared" si="6"/>
        <v>275.45142386240002</v>
      </c>
    </row>
    <row r="15" spans="1:17" x14ac:dyDescent="0.35">
      <c r="A15" s="8">
        <v>2024</v>
      </c>
      <c r="B15" s="26">
        <f t="shared" si="7"/>
        <v>5.3066666666666665E-2</v>
      </c>
      <c r="D15" s="31">
        <f>'1 - Electricity (use)'!B15</f>
        <v>2965.368645</v>
      </c>
      <c r="E15" s="32">
        <f>'1 - Embodied emissions (stock)'!B15</f>
        <v>136.19999999999999</v>
      </c>
      <c r="F15" s="32">
        <f t="shared" si="1"/>
        <v>157.36222942800001</v>
      </c>
      <c r="G15" s="33">
        <f t="shared" si="2"/>
        <v>293.56222942800002</v>
      </c>
      <c r="H15" s="1"/>
      <c r="I15" s="31">
        <f>'1 - Electricity (use)'!C15</f>
        <v>3126.2102610000002</v>
      </c>
      <c r="J15" s="32">
        <f>'1 - Embodied emissions (stock)'!C15</f>
        <v>137.69999999999999</v>
      </c>
      <c r="K15" s="32">
        <f t="shared" si="3"/>
        <v>165.89755785040001</v>
      </c>
      <c r="L15" s="33">
        <f t="shared" si="4"/>
        <v>303.59755785039999</v>
      </c>
      <c r="M15" s="1"/>
      <c r="N15" s="31">
        <f>'1 - Electricity (use)'!D15</f>
        <v>3126.2102610000002</v>
      </c>
      <c r="O15" s="32">
        <f>'1 - Embodied emissions (stock)'!C15</f>
        <v>137.69999999999999</v>
      </c>
      <c r="P15" s="32">
        <f t="shared" si="5"/>
        <v>165.89755785040001</v>
      </c>
      <c r="Q15" s="33">
        <f t="shared" si="6"/>
        <v>303.59755785039999</v>
      </c>
    </row>
    <row r="16" spans="1:17" x14ac:dyDescent="0.35">
      <c r="A16" s="8">
        <v>2025</v>
      </c>
      <c r="B16" s="26">
        <f t="shared" si="7"/>
        <v>5.1333333333333335E-2</v>
      </c>
      <c r="D16" s="31">
        <f>'1 - Electricity (use)'!B16</f>
        <v>3107.7223610000001</v>
      </c>
      <c r="E16" s="32">
        <f>'1 - Embodied emissions (stock)'!B16</f>
        <v>151.80000000000001</v>
      </c>
      <c r="F16" s="32">
        <f t="shared" si="1"/>
        <v>159.52974786466669</v>
      </c>
      <c r="G16" s="33">
        <f t="shared" si="2"/>
        <v>311.32974786466673</v>
      </c>
      <c r="H16" s="1"/>
      <c r="I16" s="31">
        <f>'1 - Electricity (use)'!C16</f>
        <v>3317.6749140000002</v>
      </c>
      <c r="J16" s="32">
        <f>'1 - Embodied emissions (stock)'!C16</f>
        <v>151.80000000000001</v>
      </c>
      <c r="K16" s="32">
        <f t="shared" si="3"/>
        <v>170.307312252</v>
      </c>
      <c r="L16" s="33">
        <f t="shared" si="4"/>
        <v>322.10731225200004</v>
      </c>
      <c r="M16" s="1"/>
      <c r="N16" s="31">
        <f>'1 - Electricity (use)'!D16</f>
        <v>3317.6749140000002</v>
      </c>
      <c r="O16" s="32">
        <f>'1 - Embodied emissions (stock)'!C16</f>
        <v>151.80000000000001</v>
      </c>
      <c r="P16" s="32">
        <f t="shared" si="5"/>
        <v>170.307312252</v>
      </c>
      <c r="Q16" s="33">
        <f t="shared" si="6"/>
        <v>322.10731225200004</v>
      </c>
    </row>
    <row r="17" spans="1:17" x14ac:dyDescent="0.35">
      <c r="A17" s="8">
        <v>2026</v>
      </c>
      <c r="B17" s="26">
        <f t="shared" si="7"/>
        <v>4.9599999999999998E-2</v>
      </c>
      <c r="D17" s="31">
        <f>'1 - Electricity (use)'!B17</f>
        <v>3012.6296710000001</v>
      </c>
      <c r="E17" s="32">
        <f>'1 - Embodied emissions (stock)'!B17</f>
        <v>157</v>
      </c>
      <c r="F17" s="32">
        <f t="shared" si="1"/>
        <v>149.42643168160001</v>
      </c>
      <c r="G17" s="33">
        <f t="shared" si="2"/>
        <v>306.42643168159998</v>
      </c>
      <c r="H17" s="1"/>
      <c r="I17" s="31">
        <f>'1 - Electricity (use)'!C17</f>
        <v>3382.9657419999999</v>
      </c>
      <c r="J17" s="32">
        <f>'1 - Embodied emissions (stock)'!C17</f>
        <v>160.6</v>
      </c>
      <c r="K17" s="32">
        <f t="shared" si="3"/>
        <v>167.7951008032</v>
      </c>
      <c r="L17" s="33">
        <f t="shared" si="4"/>
        <v>328.39510080319997</v>
      </c>
      <c r="M17" s="1"/>
      <c r="N17" s="31">
        <f>'1 - Electricity (use)'!D17</f>
        <v>3382.9657419999999</v>
      </c>
      <c r="O17" s="32">
        <f>'1 - Embodied emissions (stock)'!C17</f>
        <v>160.6</v>
      </c>
      <c r="P17" s="32">
        <f t="shared" si="5"/>
        <v>167.7951008032</v>
      </c>
      <c r="Q17" s="33">
        <f t="shared" si="6"/>
        <v>328.39510080319997</v>
      </c>
    </row>
    <row r="18" spans="1:17" x14ac:dyDescent="0.35">
      <c r="A18" s="8">
        <v>2027</v>
      </c>
      <c r="B18" s="26">
        <f t="shared" si="7"/>
        <v>4.7866666666666668E-2</v>
      </c>
      <c r="D18" s="31">
        <f>'1 - Electricity (use)'!B18</f>
        <v>2960.3835600000002</v>
      </c>
      <c r="E18" s="32">
        <f>'1 - Embodied emissions (stock)'!B18</f>
        <v>162.19999999999999</v>
      </c>
      <c r="F18" s="32">
        <f t="shared" si="1"/>
        <v>141.70369307200002</v>
      </c>
      <c r="G18" s="33">
        <f t="shared" si="2"/>
        <v>303.90369307200001</v>
      </c>
      <c r="H18" s="1"/>
      <c r="I18" s="31">
        <f>'1 - Electricity (use)'!C18</f>
        <v>3599.4938729999999</v>
      </c>
      <c r="J18" s="32">
        <f>'1 - Embodied emissions (stock)'!C18</f>
        <v>178.9</v>
      </c>
      <c r="K18" s="32">
        <f t="shared" si="3"/>
        <v>172.29577338760001</v>
      </c>
      <c r="L18" s="33">
        <f t="shared" si="4"/>
        <v>351.19577338760001</v>
      </c>
      <c r="M18" s="1"/>
      <c r="N18" s="31">
        <f>'1 - Electricity (use)'!D18</f>
        <v>3599.4938729999999</v>
      </c>
      <c r="O18" s="32">
        <f>'1 - Embodied emissions (stock)'!C18</f>
        <v>178.9</v>
      </c>
      <c r="P18" s="32">
        <f t="shared" si="5"/>
        <v>172.29577338760001</v>
      </c>
      <c r="Q18" s="33">
        <f t="shared" si="6"/>
        <v>351.19577338760001</v>
      </c>
    </row>
    <row r="19" spans="1:17" x14ac:dyDescent="0.35">
      <c r="A19" s="8">
        <v>2028</v>
      </c>
      <c r="B19" s="26">
        <f t="shared" si="7"/>
        <v>4.6133333333333332E-2</v>
      </c>
      <c r="D19" s="31">
        <f>'1 - Electricity (use)'!B19</f>
        <v>2857.2823069999999</v>
      </c>
      <c r="E19" s="32">
        <f>'1 - Embodied emissions (stock)'!B19</f>
        <v>163.4</v>
      </c>
      <c r="F19" s="32">
        <f t="shared" si="1"/>
        <v>131.81595709626666</v>
      </c>
      <c r="G19" s="33">
        <f t="shared" si="2"/>
        <v>295.21595709626666</v>
      </c>
      <c r="H19" s="1"/>
      <c r="I19" s="31">
        <f>'1 - Electricity (use)'!C19</f>
        <v>3835.1803329999998</v>
      </c>
      <c r="J19" s="32">
        <f>'1 - Embodied emissions (stock)'!C19</f>
        <v>189.3</v>
      </c>
      <c r="K19" s="32">
        <f t="shared" si="3"/>
        <v>176.92965269573332</v>
      </c>
      <c r="L19" s="33">
        <f t="shared" si="4"/>
        <v>366.22965269573331</v>
      </c>
      <c r="M19" s="1"/>
      <c r="N19" s="31">
        <f>'1 - Electricity (use)'!D19</f>
        <v>3835.1803329999998</v>
      </c>
      <c r="O19" s="32">
        <f>'1 - Embodied emissions (stock)'!C19</f>
        <v>189.3</v>
      </c>
      <c r="P19" s="32">
        <f t="shared" si="5"/>
        <v>176.92965269573332</v>
      </c>
      <c r="Q19" s="33">
        <f t="shared" si="6"/>
        <v>366.22965269573331</v>
      </c>
    </row>
    <row r="20" spans="1:17" x14ac:dyDescent="0.35">
      <c r="A20" s="8">
        <v>2029</v>
      </c>
      <c r="B20" s="26">
        <f t="shared" si="7"/>
        <v>4.4400000000000002E-2</v>
      </c>
      <c r="D20" s="31">
        <f>'1 - Electricity (use)'!B20</f>
        <v>2792.037233</v>
      </c>
      <c r="E20" s="32">
        <f>'1 - Embodied emissions (stock)'!B20</f>
        <v>165.1</v>
      </c>
      <c r="F20" s="32">
        <f t="shared" si="1"/>
        <v>123.96645314520001</v>
      </c>
      <c r="G20" s="33">
        <f t="shared" si="2"/>
        <v>289.0664531452</v>
      </c>
      <c r="H20" s="1"/>
      <c r="I20" s="31">
        <f>'1 - Electricity (use)'!C20</f>
        <v>4110.6645230000004</v>
      </c>
      <c r="J20" s="32">
        <f>'1 - Embodied emissions (stock)'!C20</f>
        <v>197.9</v>
      </c>
      <c r="K20" s="32">
        <f t="shared" si="3"/>
        <v>182.51350482120003</v>
      </c>
      <c r="L20" s="33">
        <f t="shared" si="4"/>
        <v>380.41350482120004</v>
      </c>
      <c r="M20" s="1"/>
      <c r="N20" s="31">
        <f>'1 - Electricity (use)'!D20</f>
        <v>4110.6645230000004</v>
      </c>
      <c r="O20" s="32">
        <f>'1 - Embodied emissions (stock)'!C20</f>
        <v>197.9</v>
      </c>
      <c r="P20" s="32">
        <f t="shared" si="5"/>
        <v>182.51350482120003</v>
      </c>
      <c r="Q20" s="33">
        <f t="shared" si="6"/>
        <v>380.41350482120004</v>
      </c>
    </row>
    <row r="21" spans="1:17" x14ac:dyDescent="0.35">
      <c r="A21" s="8">
        <v>2030</v>
      </c>
      <c r="B21" s="26">
        <f t="shared" si="7"/>
        <v>4.2666666666666672E-2</v>
      </c>
      <c r="D21" s="31">
        <f>'1 - Electricity (use)'!B21</f>
        <v>2996.3678920000002</v>
      </c>
      <c r="E21" s="32">
        <f>'1 - Embodied emissions (stock)'!B21</f>
        <v>177.4</v>
      </c>
      <c r="F21" s="32">
        <f t="shared" si="1"/>
        <v>127.84503005866669</v>
      </c>
      <c r="G21" s="33">
        <f t="shared" si="2"/>
        <v>305.24503005866671</v>
      </c>
      <c r="H21" s="1"/>
      <c r="I21" s="31">
        <f>'1 - Electricity (use)'!C21</f>
        <v>4408.9822720000002</v>
      </c>
      <c r="J21" s="32">
        <f>'1 - Embodied emissions (stock)'!C21</f>
        <v>215.3</v>
      </c>
      <c r="K21" s="32">
        <f t="shared" si="3"/>
        <v>188.1165769386667</v>
      </c>
      <c r="L21" s="33">
        <f t="shared" si="4"/>
        <v>403.41657693866671</v>
      </c>
      <c r="M21" s="1"/>
      <c r="N21" s="31">
        <f>'1 - Electricity (use)'!D21</f>
        <v>4408.9822720000002</v>
      </c>
      <c r="O21" s="32">
        <f>'1 - Embodied emissions (stock)'!C21</f>
        <v>215.3</v>
      </c>
      <c r="P21" s="32">
        <f t="shared" si="5"/>
        <v>188.1165769386667</v>
      </c>
      <c r="Q21" s="33">
        <f t="shared" si="6"/>
        <v>403.41657693866671</v>
      </c>
    </row>
    <row r="22" spans="1:17" x14ac:dyDescent="0.35">
      <c r="A22" s="8">
        <v>2031</v>
      </c>
      <c r="B22" s="26">
        <f t="shared" si="7"/>
        <v>4.0933333333333335E-2</v>
      </c>
      <c r="D22" s="31">
        <f>'1 - Electricity (use)'!B22</f>
        <v>3178.466406</v>
      </c>
      <c r="E22" s="32">
        <f>'1 - Embodied emissions (stock)'!B22</f>
        <v>189.4</v>
      </c>
      <c r="F22" s="32">
        <f t="shared" si="1"/>
        <v>130.10522488559999</v>
      </c>
      <c r="G22" s="33">
        <f t="shared" si="2"/>
        <v>319.5052248856</v>
      </c>
      <c r="H22" s="1"/>
      <c r="I22" s="31">
        <f>'1 - Electricity (use)'!C22</f>
        <v>4433.5088009999999</v>
      </c>
      <c r="J22" s="32">
        <f>'1 - Embodied emissions (stock)'!C22</f>
        <v>221.5</v>
      </c>
      <c r="K22" s="32">
        <f t="shared" si="3"/>
        <v>181.47829358760001</v>
      </c>
      <c r="L22" s="33">
        <f t="shared" si="4"/>
        <v>402.97829358759998</v>
      </c>
      <c r="M22" s="1"/>
      <c r="N22" s="31">
        <f>'1 - Electricity (use)'!D22</f>
        <v>4588.5547509999997</v>
      </c>
      <c r="O22" s="32">
        <f>'1 - Embodied emissions (stock)'!C22</f>
        <v>221.5</v>
      </c>
      <c r="P22" s="32">
        <f t="shared" si="5"/>
        <v>187.82484114093333</v>
      </c>
      <c r="Q22" s="33">
        <f t="shared" si="6"/>
        <v>409.32484114093336</v>
      </c>
    </row>
    <row r="23" spans="1:17" x14ac:dyDescent="0.35">
      <c r="A23" s="8">
        <v>2032</v>
      </c>
      <c r="B23" s="26">
        <f t="shared" si="7"/>
        <v>3.9199999999999999E-2</v>
      </c>
      <c r="D23" s="31">
        <f>'1 - Electricity (use)'!B23</f>
        <v>3173.6611579999999</v>
      </c>
      <c r="E23" s="32">
        <f>'1 - Embodied emissions (stock)'!B23</f>
        <v>191.3</v>
      </c>
      <c r="F23" s="32">
        <f t="shared" si="1"/>
        <v>124.40751739359999</v>
      </c>
      <c r="G23" s="33">
        <f t="shared" si="2"/>
        <v>315.70751739360003</v>
      </c>
      <c r="H23" s="1"/>
      <c r="I23" s="31">
        <f>'1 - Electricity (use)'!C23</f>
        <v>4389.6429989999997</v>
      </c>
      <c r="J23" s="32">
        <f>'1 - Embodied emissions (stock)'!C23</f>
        <v>223.4</v>
      </c>
      <c r="K23" s="32">
        <f t="shared" si="3"/>
        <v>172.07400556079998</v>
      </c>
      <c r="L23" s="33">
        <f t="shared" si="4"/>
        <v>395.47400556079998</v>
      </c>
      <c r="M23" s="1"/>
      <c r="N23" s="31">
        <f>'1 - Electricity (use)'!D23</f>
        <v>4880.3339560000004</v>
      </c>
      <c r="O23" s="32">
        <f>'1 - Embodied emissions (stock)'!C23</f>
        <v>223.4</v>
      </c>
      <c r="P23" s="32">
        <f t="shared" si="5"/>
        <v>191.3090910752</v>
      </c>
      <c r="Q23" s="33">
        <f t="shared" si="6"/>
        <v>414.70909107520004</v>
      </c>
    </row>
    <row r="24" spans="1:17" x14ac:dyDescent="0.35">
      <c r="A24" s="8">
        <v>2033</v>
      </c>
      <c r="B24" s="26">
        <f t="shared" si="7"/>
        <v>3.7466666666666669E-2</v>
      </c>
      <c r="D24" s="31">
        <f>'1 - Electricity (use)'!B24</f>
        <v>3142.2429729999999</v>
      </c>
      <c r="E24" s="32">
        <f>'1 - Embodied emissions (stock)'!B24</f>
        <v>191.3</v>
      </c>
      <c r="F24" s="32">
        <f t="shared" si="1"/>
        <v>117.72937005506667</v>
      </c>
      <c r="G24" s="33">
        <f t="shared" si="2"/>
        <v>309.02937005506669</v>
      </c>
      <c r="H24" s="1"/>
      <c r="I24" s="31">
        <f>'1 - Electricity (use)'!C24</f>
        <v>4424.4757609999997</v>
      </c>
      <c r="J24" s="32">
        <f>'1 - Embodied emissions (stock)'!C24</f>
        <v>228.1</v>
      </c>
      <c r="K24" s="32">
        <f t="shared" si="3"/>
        <v>165.77035851213333</v>
      </c>
      <c r="L24" s="33">
        <f t="shared" si="4"/>
        <v>393.87035851213329</v>
      </c>
      <c r="M24" s="1"/>
      <c r="N24" s="31">
        <f>'1 - Electricity (use)'!D24</f>
        <v>5768.3577740000001</v>
      </c>
      <c r="O24" s="32">
        <f>'1 - Embodied emissions (stock)'!C24</f>
        <v>228.1</v>
      </c>
      <c r="P24" s="32">
        <f t="shared" si="5"/>
        <v>216.12113793253334</v>
      </c>
      <c r="Q24" s="33">
        <f t="shared" si="6"/>
        <v>444.22113793253334</v>
      </c>
    </row>
    <row r="25" spans="1:17" x14ac:dyDescent="0.35">
      <c r="A25" s="8">
        <v>2034</v>
      </c>
      <c r="B25" s="26">
        <f t="shared" si="7"/>
        <v>3.5733333333333339E-2</v>
      </c>
      <c r="D25" s="31">
        <f>'1 - Electricity (use)'!B25</f>
        <v>3146.8446680000002</v>
      </c>
      <c r="E25" s="32">
        <f>'1 - Embodied emissions (stock)'!B25</f>
        <v>191.9</v>
      </c>
      <c r="F25" s="32">
        <f t="shared" si="1"/>
        <v>112.44724946986669</v>
      </c>
      <c r="G25" s="33">
        <f t="shared" si="2"/>
        <v>304.34724946986671</v>
      </c>
      <c r="H25" s="1"/>
      <c r="I25" s="31">
        <f>'1 - Electricity (use)'!C25</f>
        <v>4374.97811</v>
      </c>
      <c r="J25" s="32">
        <f>'1 - Embodied emissions (stock)'!C25</f>
        <v>232.4</v>
      </c>
      <c r="K25" s="32">
        <f t="shared" si="3"/>
        <v>156.3325511306667</v>
      </c>
      <c r="L25" s="33">
        <f t="shared" si="4"/>
        <v>388.73255113066671</v>
      </c>
      <c r="M25" s="1"/>
      <c r="N25" s="31">
        <f>'1 - Electricity (use)'!D25</f>
        <v>5792.0358669999996</v>
      </c>
      <c r="O25" s="32">
        <f>'1 - Embodied emissions (stock)'!C25</f>
        <v>232.4</v>
      </c>
      <c r="P25" s="32">
        <f t="shared" si="5"/>
        <v>206.96874831413336</v>
      </c>
      <c r="Q25" s="33">
        <f t="shared" si="6"/>
        <v>439.36874831413337</v>
      </c>
    </row>
    <row r="26" spans="1:17" x14ac:dyDescent="0.35">
      <c r="A26" s="9">
        <v>2035</v>
      </c>
      <c r="B26" s="27">
        <f>FE!C5/1000</f>
        <v>3.4000000000000002E-2</v>
      </c>
      <c r="C26" s="16" t="s">
        <v>14</v>
      </c>
      <c r="D26" s="34">
        <f>'1 - Electricity (use)'!B26</f>
        <v>3165.749922</v>
      </c>
      <c r="E26" s="35">
        <f>'1 - Embodied emissions (stock)'!B26</f>
        <v>195.1</v>
      </c>
      <c r="F26" s="35">
        <f t="shared" si="1"/>
        <v>107.635497348</v>
      </c>
      <c r="G26" s="36">
        <f t="shared" si="2"/>
        <v>302.73549734799997</v>
      </c>
      <c r="H26" s="1"/>
      <c r="I26" s="34">
        <f>'1 - Electricity (use)'!C26</f>
        <v>4270.9792010000001</v>
      </c>
      <c r="J26" s="35">
        <f>'1 - Embodied emissions (stock)'!C26</f>
        <v>234</v>
      </c>
      <c r="K26" s="35">
        <f t="shared" si="3"/>
        <v>145.21329283400001</v>
      </c>
      <c r="L26" s="36">
        <f t="shared" si="4"/>
        <v>379.21329283400001</v>
      </c>
      <c r="M26" s="1"/>
      <c r="N26" s="34">
        <f>'1 - Electricity (use)'!D26</f>
        <v>6536.2651610000003</v>
      </c>
      <c r="O26" s="35">
        <f>'1 - Embodied emissions (stock)'!C26</f>
        <v>234</v>
      </c>
      <c r="P26" s="35">
        <f t="shared" si="5"/>
        <v>222.23301547400001</v>
      </c>
      <c r="Q26" s="36">
        <f t="shared" si="6"/>
        <v>456.23301547400001</v>
      </c>
    </row>
    <row r="27" spans="1:17" x14ac:dyDescent="0.35">
      <c r="L27" s="139"/>
    </row>
    <row r="28" spans="1:17" x14ac:dyDescent="0.35">
      <c r="B28" s="18">
        <f>(B11-B3)/(A11-A3)</f>
        <v>-2.5000000000000005E-3</v>
      </c>
      <c r="G28" s="133"/>
      <c r="L28" s="133"/>
    </row>
    <row r="29" spans="1:17" x14ac:dyDescent="0.35">
      <c r="B29" s="18">
        <f>(B26-B11)/(A26-A11)</f>
        <v>-1.733333333333333E-3</v>
      </c>
    </row>
    <row r="30" spans="1:17" x14ac:dyDescent="0.35">
      <c r="N30" s="132"/>
    </row>
  </sheetData>
  <mergeCells count="3">
    <mergeCell ref="I1:L1"/>
    <mergeCell ref="N1:Q1"/>
    <mergeCell ref="D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BCC14-BD4D-468B-9FD5-E0B7FD3D54B3}">
  <sheetPr>
    <tabColor theme="4"/>
  </sheetPr>
  <dimension ref="A1:AA26"/>
  <sheetViews>
    <sheetView topLeftCell="C1" zoomScale="55" zoomScaleNormal="55" workbookViewId="0">
      <selection activeCell="Z26" sqref="Z26"/>
    </sheetView>
  </sheetViews>
  <sheetFormatPr baseColWidth="10" defaultRowHeight="14.5" x14ac:dyDescent="0.35"/>
  <cols>
    <col min="2" max="2" width="16.26953125" customWidth="1"/>
    <col min="3" max="3" width="16.08984375" customWidth="1"/>
    <col min="4" max="4" width="15.453125" bestFit="1" customWidth="1"/>
    <col min="5" max="7" width="15.453125" customWidth="1"/>
  </cols>
  <sheetData>
    <row r="1" spans="1:27" x14ac:dyDescent="0.35">
      <c r="B1" s="78"/>
      <c r="I1" s="137" t="s">
        <v>98</v>
      </c>
    </row>
    <row r="2" spans="1:27" s="95" customFormat="1" ht="38" customHeight="1" x14ac:dyDescent="0.35">
      <c r="A2" s="111"/>
      <c r="B2" s="127" t="str">
        <f>'Scenario and traffic names'!D12</f>
        <v>Cahier des charges</v>
      </c>
      <c r="C2" s="24" t="str">
        <f>'Scenario and traffic names'!D13</f>
        <v>Usages : croissance maîtrisée</v>
      </c>
      <c r="D2" s="24" t="str">
        <f>'Scenario and traffic names'!D14</f>
        <v xml:space="preserve">Trafic stable </v>
      </c>
      <c r="E2" s="15" t="str">
        <f>'Scenario and traffic names'!D15</f>
        <v>Eco-conception systémique</v>
      </c>
      <c r="F2" s="15" t="str">
        <f>'Scenario and traffic names'!D16</f>
        <v>Eco-conception et sobriété</v>
      </c>
      <c r="G2" s="15" t="str">
        <f>'Scenario and traffic names'!D17</f>
        <v xml:space="preserve">Trafic stable : écoconception </v>
      </c>
      <c r="I2" s="138" t="s">
        <v>99</v>
      </c>
      <c r="J2" s="138" t="s">
        <v>96</v>
      </c>
    </row>
    <row r="3" spans="1:27" x14ac:dyDescent="0.35">
      <c r="A3" s="126">
        <v>2012</v>
      </c>
      <c r="B3" s="17">
        <f>'1 - Electricity (use)'!C3</f>
        <v>12.729028</v>
      </c>
      <c r="C3" s="4">
        <f>'1 - Electricity (use)'!B3</f>
        <v>12.729028</v>
      </c>
      <c r="D3" s="5">
        <v>12.729028</v>
      </c>
      <c r="E3" s="4">
        <v>12.729028</v>
      </c>
      <c r="F3" s="4">
        <v>12.729028</v>
      </c>
      <c r="G3" s="5">
        <v>12.729028</v>
      </c>
      <c r="I3">
        <v>12.729028</v>
      </c>
      <c r="J3">
        <v>12.729028</v>
      </c>
      <c r="W3" s="1"/>
    </row>
    <row r="4" spans="1:27" x14ac:dyDescent="0.35">
      <c r="A4" s="126">
        <v>2013</v>
      </c>
      <c r="B4" s="8">
        <f>'1 - Electricity (use)'!C4</f>
        <v>75.858078000000006</v>
      </c>
      <c r="C4" s="6">
        <f>'1 - Electricity (use)'!B4</f>
        <v>75.858078000000006</v>
      </c>
      <c r="D4" s="7">
        <v>75.858078000000006</v>
      </c>
      <c r="E4" s="6">
        <v>71.392989999999998</v>
      </c>
      <c r="F4" s="6">
        <v>71.392989999999998</v>
      </c>
      <c r="G4" s="7">
        <v>71.392989999999998</v>
      </c>
      <c r="I4">
        <v>71.392989999999998</v>
      </c>
      <c r="J4">
        <v>71.392989999999998</v>
      </c>
      <c r="W4" s="1"/>
    </row>
    <row r="5" spans="1:27" x14ac:dyDescent="0.35">
      <c r="A5" s="126">
        <v>2014</v>
      </c>
      <c r="B5" s="8">
        <f>'1 - Electricity (use)'!C5</f>
        <v>195.707604</v>
      </c>
      <c r="C5" s="6">
        <f>'1 - Electricity (use)'!B5</f>
        <v>195.707604</v>
      </c>
      <c r="D5" s="7">
        <v>195.707604</v>
      </c>
      <c r="E5" s="6">
        <v>185.115655</v>
      </c>
      <c r="F5" s="6">
        <v>185.115655</v>
      </c>
      <c r="G5" s="7">
        <v>185.115655</v>
      </c>
      <c r="I5">
        <v>185.115655</v>
      </c>
      <c r="J5">
        <v>185.115655</v>
      </c>
      <c r="W5" s="1"/>
      <c r="X5" s="1"/>
    </row>
    <row r="6" spans="1:27" x14ac:dyDescent="0.35">
      <c r="A6" s="126">
        <v>2015</v>
      </c>
      <c r="B6" s="8">
        <f>'1 - Electricity (use)'!C6</f>
        <v>376.38400000000001</v>
      </c>
      <c r="C6" s="6">
        <f>'1 - Electricity (use)'!B6</f>
        <v>376.38400000000001</v>
      </c>
      <c r="D6" s="7">
        <v>376.38400000000001</v>
      </c>
      <c r="E6" s="6">
        <v>337.66595699999999</v>
      </c>
      <c r="F6" s="6">
        <v>337.66595699999999</v>
      </c>
      <c r="G6" s="7">
        <v>337.66595699999999</v>
      </c>
      <c r="I6">
        <v>337.66595699999999</v>
      </c>
      <c r="J6">
        <v>337.66595699999999</v>
      </c>
      <c r="W6" s="1"/>
      <c r="X6" s="1"/>
      <c r="AA6" s="13"/>
    </row>
    <row r="7" spans="1:27" x14ac:dyDescent="0.35">
      <c r="A7" s="126">
        <v>2016</v>
      </c>
      <c r="B7" s="8">
        <f>'1 - Electricity (use)'!C7</f>
        <v>547.17892600000005</v>
      </c>
      <c r="C7" s="6">
        <f>'1 - Electricity (use)'!B7</f>
        <v>547.17892600000005</v>
      </c>
      <c r="D7" s="7">
        <v>547.17892600000005</v>
      </c>
      <c r="E7" s="6">
        <v>547.20269099999996</v>
      </c>
      <c r="F7" s="6">
        <v>547.20269099999996</v>
      </c>
      <c r="G7" s="7">
        <v>547.20269099999996</v>
      </c>
      <c r="I7">
        <v>547.20269099999996</v>
      </c>
      <c r="J7">
        <v>547.20269099999996</v>
      </c>
      <c r="W7" s="1"/>
      <c r="X7" s="1"/>
      <c r="AA7" s="13"/>
    </row>
    <row r="8" spans="1:27" x14ac:dyDescent="0.35">
      <c r="A8" s="126">
        <v>2017</v>
      </c>
      <c r="B8" s="8">
        <f>'1 - Electricity (use)'!C8</f>
        <v>734.03869599999996</v>
      </c>
      <c r="C8" s="6">
        <f>'1 - Electricity (use)'!B8</f>
        <v>734.03869599999996</v>
      </c>
      <c r="D8" s="7">
        <v>734.03869599999996</v>
      </c>
      <c r="E8" s="6">
        <v>737.18004699999995</v>
      </c>
      <c r="F8" s="6">
        <v>737.18004699999995</v>
      </c>
      <c r="G8" s="7">
        <v>737.18004699999995</v>
      </c>
      <c r="I8">
        <v>737.18004699999995</v>
      </c>
      <c r="J8">
        <v>737.18004699999995</v>
      </c>
      <c r="W8" s="1"/>
      <c r="X8" s="1"/>
    </row>
    <row r="9" spans="1:27" x14ac:dyDescent="0.35">
      <c r="A9" s="126">
        <v>2018</v>
      </c>
      <c r="B9" s="8">
        <f>'1 - Electricity (use)'!C9</f>
        <v>1218.0813869999999</v>
      </c>
      <c r="C9" s="6">
        <f>'1 - Electricity (use)'!B9</f>
        <v>1218.0813869999999</v>
      </c>
      <c r="D9" s="7">
        <v>1218.0813869999999</v>
      </c>
      <c r="E9" s="6">
        <v>1227.288446</v>
      </c>
      <c r="F9" s="6">
        <v>1227.288446</v>
      </c>
      <c r="G9" s="7">
        <v>1227.288446</v>
      </c>
      <c r="I9">
        <v>1227.288446</v>
      </c>
      <c r="J9">
        <v>1227.288446</v>
      </c>
      <c r="W9" s="1"/>
      <c r="X9" s="1"/>
    </row>
    <row r="10" spans="1:27" x14ac:dyDescent="0.35">
      <c r="A10" s="126">
        <v>2019</v>
      </c>
      <c r="B10" s="9">
        <f>'1 - Electricity (use)'!C10</f>
        <v>1444.9252180000001</v>
      </c>
      <c r="C10" s="10">
        <f>'1 - Electricity (use)'!B10</f>
        <v>1444.9252180000001</v>
      </c>
      <c r="D10" s="11">
        <v>1444.9252180000001</v>
      </c>
      <c r="E10" s="10">
        <v>1468.282549</v>
      </c>
      <c r="F10" s="10">
        <v>1468.282549</v>
      </c>
      <c r="G10" s="11">
        <v>1468.282549</v>
      </c>
      <c r="I10">
        <v>1468.282549</v>
      </c>
      <c r="J10">
        <v>1468.282549</v>
      </c>
      <c r="W10" s="1"/>
      <c r="X10" s="1"/>
    </row>
    <row r="11" spans="1:27" x14ac:dyDescent="0.35">
      <c r="A11" s="126">
        <v>2020</v>
      </c>
      <c r="B11" s="17">
        <f>'1 - Electricity (use)'!C11</f>
        <v>1739.8330920000001</v>
      </c>
      <c r="C11" s="4">
        <f>'1 - Electricity (use)'!B11</f>
        <v>1739.8330920000001</v>
      </c>
      <c r="D11" s="5">
        <v>1739.8330920000001</v>
      </c>
      <c r="E11" s="4">
        <v>1725.3148699999999</v>
      </c>
      <c r="F11" s="4">
        <v>1725.3148699999999</v>
      </c>
      <c r="G11" s="5">
        <v>1725.3148699999999</v>
      </c>
      <c r="I11">
        <v>1725.3148699999999</v>
      </c>
      <c r="J11">
        <v>1725.3148699999999</v>
      </c>
      <c r="W11" s="1"/>
      <c r="X11" s="1"/>
    </row>
    <row r="12" spans="1:27" x14ac:dyDescent="0.35">
      <c r="A12" s="126">
        <v>2021</v>
      </c>
      <c r="B12" s="8">
        <f>'1 - Electricity (use)'!C12</f>
        <v>2406.3429489999999</v>
      </c>
      <c r="C12" s="6">
        <f>'1 - Electricity (use)'!B12</f>
        <v>2406.3429489999999</v>
      </c>
      <c r="D12" s="7">
        <v>2406.3429489999999</v>
      </c>
      <c r="E12" s="6">
        <v>2335.7618379999999</v>
      </c>
      <c r="F12" s="6">
        <v>2335.7618379999999</v>
      </c>
      <c r="G12" s="7">
        <v>2335.7618379999999</v>
      </c>
      <c r="I12">
        <v>2335.7618379999999</v>
      </c>
      <c r="J12">
        <v>2335.7618379999999</v>
      </c>
      <c r="W12" s="1"/>
      <c r="X12" s="1"/>
    </row>
    <row r="13" spans="1:27" x14ac:dyDescent="0.35">
      <c r="A13" s="126">
        <v>2022</v>
      </c>
      <c r="B13" s="8">
        <f>'1 - Electricity (use)'!C13</f>
        <v>2670.2662780000001</v>
      </c>
      <c r="C13" s="6">
        <f>'1 - Electricity (use)'!B13</f>
        <v>2670.2662780000001</v>
      </c>
      <c r="D13" s="7">
        <v>2670.2662780000001</v>
      </c>
      <c r="E13" s="6">
        <v>2536.1358289999998</v>
      </c>
      <c r="F13" s="6">
        <v>2536.1358289999998</v>
      </c>
      <c r="G13" s="7">
        <v>2536.1358289999998</v>
      </c>
      <c r="I13">
        <v>2536.1358289999998</v>
      </c>
      <c r="J13">
        <v>2536.1358289999998</v>
      </c>
      <c r="W13" s="1"/>
      <c r="X13" s="1"/>
    </row>
    <row r="14" spans="1:27" x14ac:dyDescent="0.35">
      <c r="A14" s="126">
        <v>2023</v>
      </c>
      <c r="B14" s="8">
        <f>'1 - Electricity (use)'!C14</f>
        <v>2885.9748880000002</v>
      </c>
      <c r="C14" s="6">
        <f>'1 - Electricity (use)'!B14</f>
        <v>2793.1964600000001</v>
      </c>
      <c r="D14" s="7">
        <v>2793.1964600000001</v>
      </c>
      <c r="E14" s="6">
        <v>2728.7197809999998</v>
      </c>
      <c r="F14" s="6">
        <v>2615.831835</v>
      </c>
      <c r="G14" s="7">
        <v>2615.831835</v>
      </c>
      <c r="I14">
        <v>2728.7197809999998</v>
      </c>
      <c r="J14">
        <v>2615.831835</v>
      </c>
      <c r="W14" s="1"/>
      <c r="X14" s="1"/>
    </row>
    <row r="15" spans="1:27" x14ac:dyDescent="0.35">
      <c r="A15" s="126">
        <v>2024</v>
      </c>
      <c r="B15" s="8">
        <f>'1 - Electricity (use)'!C15</f>
        <v>3126.2102610000002</v>
      </c>
      <c r="C15" s="6">
        <f>'1 - Electricity (use)'!B15</f>
        <v>2965.368645</v>
      </c>
      <c r="D15" s="7">
        <v>2965.368645</v>
      </c>
      <c r="E15" s="6">
        <v>2927.85095</v>
      </c>
      <c r="F15" s="6">
        <v>2736.678167</v>
      </c>
      <c r="G15" s="7">
        <v>2736.678167</v>
      </c>
      <c r="I15">
        <v>2927.85095</v>
      </c>
      <c r="J15">
        <v>2736.678167</v>
      </c>
      <c r="W15" s="1"/>
      <c r="X15" s="1"/>
    </row>
    <row r="16" spans="1:27" x14ac:dyDescent="0.35">
      <c r="A16" s="126">
        <v>2025</v>
      </c>
      <c r="B16" s="8">
        <f>'1 - Electricity (use)'!C16</f>
        <v>3317.6749140000002</v>
      </c>
      <c r="C16" s="6">
        <f>'1 - Electricity (use)'!B16</f>
        <v>3107.7223610000001</v>
      </c>
      <c r="D16" s="7">
        <v>3059.0830139999998</v>
      </c>
      <c r="E16" s="6">
        <v>2758.346943</v>
      </c>
      <c r="F16" s="6">
        <v>2527.8644650000001</v>
      </c>
      <c r="G16" s="7">
        <v>2589.439382</v>
      </c>
      <c r="I16">
        <v>2917.5986069999999</v>
      </c>
      <c r="J16">
        <v>2677.4879959999998</v>
      </c>
      <c r="W16" s="1"/>
      <c r="X16" s="1"/>
    </row>
    <row r="17" spans="1:24" x14ac:dyDescent="0.35">
      <c r="A17" s="126">
        <v>2026</v>
      </c>
      <c r="B17" s="8">
        <f>'1 - Electricity (use)'!C17</f>
        <v>3382.9657419999999</v>
      </c>
      <c r="C17" s="6">
        <f>'1 - Electricity (use)'!B17</f>
        <v>3012.6296710000001</v>
      </c>
      <c r="D17" s="7">
        <v>2927.9204690000001</v>
      </c>
      <c r="E17" s="6">
        <v>2738.9605820000002</v>
      </c>
      <c r="F17" s="6">
        <v>2447.958963</v>
      </c>
      <c r="G17" s="7">
        <v>2445.3691990000002</v>
      </c>
      <c r="I17">
        <v>3068.2207250000001</v>
      </c>
      <c r="J17">
        <v>2576.1257639999999</v>
      </c>
      <c r="W17" s="1"/>
      <c r="X17" s="1"/>
    </row>
    <row r="18" spans="1:24" x14ac:dyDescent="0.35">
      <c r="A18" s="126">
        <v>2027</v>
      </c>
      <c r="B18" s="8">
        <f>'1 - Electricity (use)'!C18</f>
        <v>3599.4938729999999</v>
      </c>
      <c r="C18" s="6">
        <f>'1 - Electricity (use)'!B18</f>
        <v>2960.3835600000002</v>
      </c>
      <c r="D18" s="7">
        <v>2830.937923</v>
      </c>
      <c r="E18" s="6">
        <v>2815.9285610000002</v>
      </c>
      <c r="F18" s="6">
        <v>2321.547967</v>
      </c>
      <c r="G18" s="7">
        <v>2287.353118</v>
      </c>
      <c r="I18">
        <v>3228.1892630000002</v>
      </c>
      <c r="J18">
        <v>2473.0283709999999</v>
      </c>
      <c r="W18" s="1"/>
      <c r="X18" s="1"/>
    </row>
    <row r="19" spans="1:24" x14ac:dyDescent="0.35">
      <c r="A19" s="126">
        <v>2028</v>
      </c>
      <c r="B19" s="8">
        <f>'1 - Electricity (use)'!C19</f>
        <v>3835.1803329999998</v>
      </c>
      <c r="C19" s="6">
        <f>'1 - Electricity (use)'!B19</f>
        <v>2857.2823069999999</v>
      </c>
      <c r="D19" s="7">
        <v>2710.0605810000002</v>
      </c>
      <c r="E19" s="6">
        <v>2865.3077870000002</v>
      </c>
      <c r="F19" s="6">
        <v>2204.3645750000001</v>
      </c>
      <c r="G19" s="7">
        <v>2111.6536780000001</v>
      </c>
      <c r="I19">
        <v>3354.9923840000001</v>
      </c>
      <c r="J19">
        <v>2318.6017649999999</v>
      </c>
      <c r="W19" s="1"/>
      <c r="X19" s="1"/>
    </row>
    <row r="20" spans="1:24" x14ac:dyDescent="0.35">
      <c r="A20" s="126">
        <v>2029</v>
      </c>
      <c r="B20" s="8">
        <f>'1 - Electricity (use)'!C20</f>
        <v>4110.6645230000004</v>
      </c>
      <c r="C20" s="6">
        <f>'1 - Electricity (use)'!B20</f>
        <v>2792.037233</v>
      </c>
      <c r="D20" s="7">
        <v>2636.4930410000002</v>
      </c>
      <c r="E20" s="6">
        <v>3043.575034</v>
      </c>
      <c r="F20" s="6">
        <v>2084.5990310000002</v>
      </c>
      <c r="G20" s="7">
        <v>1952.0497700000001</v>
      </c>
      <c r="I20">
        <v>3569.9567149999998</v>
      </c>
      <c r="J20">
        <v>2192.6443490000001</v>
      </c>
      <c r="W20" s="1"/>
      <c r="X20" s="1"/>
    </row>
    <row r="21" spans="1:24" x14ac:dyDescent="0.35">
      <c r="A21" s="126">
        <v>2030</v>
      </c>
      <c r="B21" s="9">
        <f>'1 - Electricity (use)'!C21</f>
        <v>4408.9822720000002</v>
      </c>
      <c r="C21" s="10">
        <f>'1 - Electricity (use)'!B21</f>
        <v>2996.3678920000002</v>
      </c>
      <c r="D21" s="11">
        <v>2727.7938829999998</v>
      </c>
      <c r="E21" s="10">
        <v>3300.7635650000002</v>
      </c>
      <c r="F21" s="10">
        <v>1963.1618189999999</v>
      </c>
      <c r="G21" s="11">
        <v>1782.3701450000001</v>
      </c>
      <c r="I21">
        <v>3576.3557689999998</v>
      </c>
      <c r="J21">
        <v>2092.5552630000002</v>
      </c>
      <c r="W21" s="1"/>
      <c r="X21" s="1"/>
    </row>
    <row r="22" spans="1:24" x14ac:dyDescent="0.35">
      <c r="A22" s="126">
        <v>2031</v>
      </c>
      <c r="B22" s="17">
        <f>'1 - Electricity (use)'!C22</f>
        <v>4433.5088009999999</v>
      </c>
      <c r="C22" s="4">
        <f>'1 - Electricity (use)'!B22</f>
        <v>3178.466406</v>
      </c>
      <c r="D22" s="5">
        <v>2851.0644349999998</v>
      </c>
      <c r="E22" s="6">
        <v>3205.980822</v>
      </c>
      <c r="F22" s="6">
        <v>1875.2294139999999</v>
      </c>
      <c r="G22" s="7">
        <v>1656.5545979999999</v>
      </c>
      <c r="I22">
        <v>3550.5960129999999</v>
      </c>
      <c r="J22">
        <v>2095.1472920000001</v>
      </c>
      <c r="W22" s="1"/>
      <c r="X22" s="1"/>
    </row>
    <row r="23" spans="1:24" x14ac:dyDescent="0.35">
      <c r="A23" s="126">
        <v>2032</v>
      </c>
      <c r="B23" s="8">
        <f>'1 - Electricity (use)'!C23</f>
        <v>4389.6429989999997</v>
      </c>
      <c r="C23" s="6">
        <f>'1 - Electricity (use)'!B23</f>
        <v>3173.6611579999999</v>
      </c>
      <c r="D23" s="7">
        <v>2813.2858080000001</v>
      </c>
      <c r="E23" s="6">
        <v>3132.0368629999998</v>
      </c>
      <c r="F23" s="6">
        <v>1804.825337</v>
      </c>
      <c r="G23" s="7">
        <v>1555.6022740000001</v>
      </c>
      <c r="I23">
        <v>3436.8986319999999</v>
      </c>
      <c r="J23">
        <v>2004.4543590000001</v>
      </c>
      <c r="W23" s="1"/>
      <c r="X23" s="1"/>
    </row>
    <row r="24" spans="1:24" x14ac:dyDescent="0.35">
      <c r="A24" s="126">
        <v>2033</v>
      </c>
      <c r="B24" s="8">
        <f>'1 - Electricity (use)'!C24</f>
        <v>4424.4757609999997</v>
      </c>
      <c r="C24" s="6">
        <f>'1 - Electricity (use)'!B24</f>
        <v>3142.2429729999999</v>
      </c>
      <c r="D24" s="7">
        <v>2753.655706</v>
      </c>
      <c r="E24" s="6">
        <v>3112.906254</v>
      </c>
      <c r="F24" s="6">
        <v>1727.2976020000001</v>
      </c>
      <c r="G24" s="7">
        <v>1468.4774520000001</v>
      </c>
      <c r="I24">
        <v>3730.190212</v>
      </c>
      <c r="J24">
        <v>1929.9861089999999</v>
      </c>
      <c r="W24" s="1"/>
      <c r="X24" s="1"/>
    </row>
    <row r="25" spans="1:24" x14ac:dyDescent="0.35">
      <c r="A25" s="126">
        <v>2034</v>
      </c>
      <c r="B25" s="8">
        <f>'1 - Electricity (use)'!C25</f>
        <v>4374.97811</v>
      </c>
      <c r="C25" s="6">
        <f>'1 - Electricity (use)'!B25</f>
        <v>3146.8446680000002</v>
      </c>
      <c r="D25" s="7">
        <v>2703.0674979999999</v>
      </c>
      <c r="E25" s="6">
        <v>3043.510143</v>
      </c>
      <c r="F25" s="6">
        <v>1691.3119939999999</v>
      </c>
      <c r="G25" s="7">
        <v>1405.889815</v>
      </c>
      <c r="I25">
        <v>3647.5432179999998</v>
      </c>
      <c r="J25">
        <v>1897.079354</v>
      </c>
      <c r="W25" s="1"/>
      <c r="X25" s="1"/>
    </row>
    <row r="26" spans="1:24" x14ac:dyDescent="0.35">
      <c r="A26" s="126">
        <v>2035</v>
      </c>
      <c r="B26" s="9">
        <f>'1 - Electricity (use)'!C26</f>
        <v>4270.9792010000001</v>
      </c>
      <c r="C26" s="10">
        <f>'1 - Electricity (use)'!B26</f>
        <v>3165.749922</v>
      </c>
      <c r="D26" s="11">
        <v>2682.6816020000001</v>
      </c>
      <c r="E26" s="10">
        <v>3027.6542119999999</v>
      </c>
      <c r="F26" s="10">
        <v>1757.626743</v>
      </c>
      <c r="G26" s="11">
        <v>1347.3589010000001</v>
      </c>
      <c r="I26">
        <v>3669.7199529999998</v>
      </c>
      <c r="J26">
        <v>1879.929449</v>
      </c>
      <c r="W26" s="1"/>
      <c r="X26" s="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9A3F-FC4B-4F1F-8B3C-3C8E0A681B91}">
  <sheetPr>
    <tabColor theme="4"/>
  </sheetPr>
  <dimension ref="A1:W26"/>
  <sheetViews>
    <sheetView zoomScale="60" zoomScaleNormal="60" workbookViewId="0">
      <selection activeCell="F3" sqref="F3:F26"/>
    </sheetView>
  </sheetViews>
  <sheetFormatPr baseColWidth="10" defaultRowHeight="14.5" x14ac:dyDescent="0.35"/>
  <cols>
    <col min="2" max="2" width="13.7265625" bestFit="1" customWidth="1"/>
    <col min="3" max="3" width="11.90625" bestFit="1" customWidth="1"/>
    <col min="4" max="4" width="15.453125" bestFit="1" customWidth="1"/>
    <col min="5" max="7" width="13" bestFit="1" customWidth="1"/>
  </cols>
  <sheetData>
    <row r="1" spans="1:23" x14ac:dyDescent="0.35">
      <c r="I1" s="137" t="s">
        <v>98</v>
      </c>
    </row>
    <row r="2" spans="1:23" s="95" customFormat="1" ht="43.5" customHeight="1" x14ac:dyDescent="0.35">
      <c r="A2" s="15"/>
      <c r="B2" s="127" t="str">
        <f>'Scenario and traffic names'!D12</f>
        <v>Cahier des charges</v>
      </c>
      <c r="C2" s="24" t="str">
        <f>'Scenario and traffic names'!D13</f>
        <v>Usages : croissance maîtrisée</v>
      </c>
      <c r="D2" s="24" t="str">
        <f>'Scenario and traffic names'!D14</f>
        <v xml:space="preserve">Trafic stable </v>
      </c>
      <c r="E2" s="24" t="str">
        <f>'Scenario and traffic names'!D15</f>
        <v>Eco-conception systémique</v>
      </c>
      <c r="F2" s="24" t="str">
        <f>'Scenario and traffic names'!D16</f>
        <v>Eco-conception et sobriété</v>
      </c>
      <c r="G2" s="24" t="str">
        <f>'Scenario and traffic names'!D17</f>
        <v xml:space="preserve">Trafic stable : écoconception </v>
      </c>
      <c r="I2" s="138" t="s">
        <v>99</v>
      </c>
      <c r="J2" s="138" t="s">
        <v>96</v>
      </c>
    </row>
    <row r="3" spans="1:23" x14ac:dyDescent="0.35">
      <c r="A3" s="126">
        <v>2012</v>
      </c>
      <c r="B3" s="17">
        <f>'1 - Embodied emissions (stock)'!C3</f>
        <v>0.5</v>
      </c>
      <c r="C3" s="4">
        <f>'1 - Embodied emissions (stock)'!B3</f>
        <v>0.5</v>
      </c>
      <c r="D3" s="5">
        <v>0.5</v>
      </c>
      <c r="E3" s="17">
        <v>0.4</v>
      </c>
      <c r="F3" s="4">
        <v>0.4</v>
      </c>
      <c r="G3" s="5">
        <v>0.4</v>
      </c>
      <c r="I3">
        <v>0.4</v>
      </c>
      <c r="J3">
        <v>0.4</v>
      </c>
      <c r="S3" s="1"/>
    </row>
    <row r="4" spans="1:23" x14ac:dyDescent="0.35">
      <c r="A4" s="126">
        <v>2013</v>
      </c>
      <c r="B4" s="8">
        <f>'1 - Embodied emissions (stock)'!C4</f>
        <v>2.5</v>
      </c>
      <c r="C4" s="6">
        <f>'1 - Embodied emissions (stock)'!B4</f>
        <v>2.5</v>
      </c>
      <c r="D4" s="7">
        <v>2.5</v>
      </c>
      <c r="E4" s="8">
        <v>2.1</v>
      </c>
      <c r="F4" s="6">
        <v>2.1</v>
      </c>
      <c r="G4" s="7">
        <v>2.1</v>
      </c>
      <c r="I4">
        <v>2.1</v>
      </c>
      <c r="J4">
        <v>2.1</v>
      </c>
      <c r="S4" s="1"/>
    </row>
    <row r="5" spans="1:23" x14ac:dyDescent="0.35">
      <c r="A5" s="126">
        <v>2014</v>
      </c>
      <c r="B5" s="8">
        <f>'1 - Embodied emissions (stock)'!C5</f>
        <v>6.9</v>
      </c>
      <c r="C5" s="6">
        <f>'1 - Embodied emissions (stock)'!B5</f>
        <v>6.9</v>
      </c>
      <c r="D5" s="7">
        <v>6.9</v>
      </c>
      <c r="E5" s="8">
        <v>5.7</v>
      </c>
      <c r="F5" s="6">
        <v>5.7</v>
      </c>
      <c r="G5" s="7">
        <v>5.7</v>
      </c>
      <c r="I5">
        <v>5.7</v>
      </c>
      <c r="J5">
        <v>5.7</v>
      </c>
      <c r="S5" s="1"/>
      <c r="T5" s="1"/>
    </row>
    <row r="6" spans="1:23" x14ac:dyDescent="0.35">
      <c r="A6" s="126">
        <v>2015</v>
      </c>
      <c r="B6" s="8">
        <f>'1 - Embodied emissions (stock)'!C6</f>
        <v>10.9</v>
      </c>
      <c r="C6" s="6">
        <f>'1 - Embodied emissions (stock)'!B6</f>
        <v>10.9</v>
      </c>
      <c r="D6" s="7">
        <v>10.9</v>
      </c>
      <c r="E6" s="8">
        <v>8.9</v>
      </c>
      <c r="F6" s="6">
        <v>8.9</v>
      </c>
      <c r="G6" s="7">
        <v>8.9</v>
      </c>
      <c r="I6">
        <v>8.9</v>
      </c>
      <c r="J6">
        <v>8.9</v>
      </c>
      <c r="S6" s="1"/>
      <c r="T6" s="1"/>
      <c r="W6" s="13"/>
    </row>
    <row r="7" spans="1:23" x14ac:dyDescent="0.35">
      <c r="A7" s="126">
        <v>2016</v>
      </c>
      <c r="B7" s="8">
        <f>'1 - Embodied emissions (stock)'!C7</f>
        <v>15.5</v>
      </c>
      <c r="C7" s="6">
        <f>'1 - Embodied emissions (stock)'!B7</f>
        <v>15.5</v>
      </c>
      <c r="D7" s="7">
        <v>15.5</v>
      </c>
      <c r="E7" s="8">
        <v>13</v>
      </c>
      <c r="F7" s="6">
        <v>13</v>
      </c>
      <c r="G7" s="7">
        <v>13</v>
      </c>
      <c r="I7">
        <v>13</v>
      </c>
      <c r="J7">
        <v>13</v>
      </c>
      <c r="S7" s="1"/>
      <c r="T7" s="1"/>
      <c r="W7" s="13"/>
    </row>
    <row r="8" spans="1:23" x14ac:dyDescent="0.35">
      <c r="A8" s="126">
        <v>2017</v>
      </c>
      <c r="B8" s="8">
        <f>'1 - Embodied emissions (stock)'!C8</f>
        <v>24.5</v>
      </c>
      <c r="C8" s="6">
        <f>'1 - Embodied emissions (stock)'!B8</f>
        <v>24.5</v>
      </c>
      <c r="D8" s="7">
        <v>24.5</v>
      </c>
      <c r="E8" s="8">
        <v>20.6</v>
      </c>
      <c r="F8" s="6">
        <v>20.6</v>
      </c>
      <c r="G8" s="7">
        <v>20.6</v>
      </c>
      <c r="I8">
        <v>20.6</v>
      </c>
      <c r="J8">
        <v>20.6</v>
      </c>
      <c r="S8" s="1"/>
      <c r="T8" s="1"/>
    </row>
    <row r="9" spans="1:23" x14ac:dyDescent="0.35">
      <c r="A9" s="126">
        <v>2018</v>
      </c>
      <c r="B9" s="8">
        <f>'1 - Embodied emissions (stock)'!C9</f>
        <v>38.799999999999997</v>
      </c>
      <c r="C9" s="6">
        <f>'1 - Embodied emissions (stock)'!B9</f>
        <v>38.799999999999997</v>
      </c>
      <c r="D9" s="7">
        <v>38.799999999999997</v>
      </c>
      <c r="E9" s="8">
        <v>32.700000000000003</v>
      </c>
      <c r="F9" s="6">
        <v>32.700000000000003</v>
      </c>
      <c r="G9" s="7">
        <v>32.700000000000003</v>
      </c>
      <c r="I9">
        <v>32.700000000000003</v>
      </c>
      <c r="J9">
        <v>32.700000000000003</v>
      </c>
      <c r="S9" s="1"/>
      <c r="T9" s="1"/>
    </row>
    <row r="10" spans="1:23" x14ac:dyDescent="0.35">
      <c r="A10" s="126">
        <v>2019</v>
      </c>
      <c r="B10" s="9">
        <f>'1 - Embodied emissions (stock)'!C10</f>
        <v>46.2</v>
      </c>
      <c r="C10" s="10">
        <f>'1 - Embodied emissions (stock)'!B10</f>
        <v>46.2</v>
      </c>
      <c r="D10" s="11">
        <v>46.2</v>
      </c>
      <c r="E10" s="9">
        <v>39.200000000000003</v>
      </c>
      <c r="F10" s="10">
        <v>39.200000000000003</v>
      </c>
      <c r="G10" s="11">
        <v>39.200000000000003</v>
      </c>
      <c r="I10">
        <v>39.200000000000003</v>
      </c>
      <c r="J10">
        <v>39.200000000000003</v>
      </c>
      <c r="S10" s="1"/>
      <c r="T10" s="1"/>
    </row>
    <row r="11" spans="1:23" x14ac:dyDescent="0.35">
      <c r="A11" s="126">
        <v>2020</v>
      </c>
      <c r="B11" s="17">
        <f>'1 - Embodied emissions (stock)'!C11</f>
        <v>59.6</v>
      </c>
      <c r="C11" s="4">
        <f>'1 - Embodied emissions (stock)'!B11</f>
        <v>59.6</v>
      </c>
      <c r="D11" s="5">
        <v>59.6</v>
      </c>
      <c r="E11" s="17">
        <v>49.6</v>
      </c>
      <c r="F11" s="4">
        <v>49.6</v>
      </c>
      <c r="G11" s="5">
        <v>49.6</v>
      </c>
      <c r="I11">
        <v>49.6</v>
      </c>
      <c r="J11">
        <v>49.6</v>
      </c>
      <c r="S11" s="1"/>
      <c r="T11" s="1"/>
    </row>
    <row r="12" spans="1:23" x14ac:dyDescent="0.35">
      <c r="A12" s="126">
        <v>2021</v>
      </c>
      <c r="B12" s="8">
        <f>'1 - Embodied emissions (stock)'!C12</f>
        <v>85.3</v>
      </c>
      <c r="C12" s="6">
        <f>'1 - Embodied emissions (stock)'!B12</f>
        <v>85.3</v>
      </c>
      <c r="D12" s="7">
        <v>85.3</v>
      </c>
      <c r="E12" s="8">
        <v>65.5</v>
      </c>
      <c r="F12" s="6">
        <v>65.5</v>
      </c>
      <c r="G12" s="7">
        <v>65.5</v>
      </c>
      <c r="I12">
        <v>65.5</v>
      </c>
      <c r="J12">
        <v>65.5</v>
      </c>
      <c r="S12" s="1"/>
      <c r="T12" s="1"/>
    </row>
    <row r="13" spans="1:23" x14ac:dyDescent="0.35">
      <c r="A13" s="126">
        <v>2022</v>
      </c>
      <c r="B13" s="8">
        <f>'1 - Embodied emissions (stock)'!C13</f>
        <v>101.6</v>
      </c>
      <c r="C13" s="6">
        <f>'1 - Embodied emissions (stock)'!B13</f>
        <v>101.6</v>
      </c>
      <c r="D13" s="7">
        <v>101.6</v>
      </c>
      <c r="E13" s="8">
        <v>72.7</v>
      </c>
      <c r="F13" s="6">
        <v>72.7</v>
      </c>
      <c r="G13" s="7">
        <v>72.7</v>
      </c>
      <c r="I13">
        <v>72.7</v>
      </c>
      <c r="J13">
        <v>72.7</v>
      </c>
      <c r="S13" s="1"/>
      <c r="T13" s="1"/>
    </row>
    <row r="14" spans="1:23" x14ac:dyDescent="0.35">
      <c r="A14" s="126">
        <v>2023</v>
      </c>
      <c r="B14" s="8">
        <f>'1 - Embodied emissions (stock)'!C14</f>
        <v>117.3</v>
      </c>
      <c r="C14" s="6">
        <f>'1 - Embodied emissions (stock)'!B14</f>
        <v>117.3</v>
      </c>
      <c r="D14" s="7">
        <v>117.3</v>
      </c>
      <c r="E14" s="8">
        <v>79.2</v>
      </c>
      <c r="F14" s="6">
        <v>79.2</v>
      </c>
      <c r="G14" s="7">
        <v>79.2</v>
      </c>
      <c r="I14">
        <v>79.2</v>
      </c>
      <c r="J14">
        <v>79.2</v>
      </c>
      <c r="S14" s="1"/>
      <c r="T14" s="1"/>
    </row>
    <row r="15" spans="1:23" x14ac:dyDescent="0.35">
      <c r="A15" s="126">
        <v>2024</v>
      </c>
      <c r="B15" s="8">
        <f>'1 - Embodied emissions (stock)'!C15</f>
        <v>137.69999999999999</v>
      </c>
      <c r="C15" s="6">
        <f>'1 - Embodied emissions (stock)'!B15</f>
        <v>136.19999999999999</v>
      </c>
      <c r="D15" s="7">
        <v>136.19999999999999</v>
      </c>
      <c r="E15" s="8">
        <v>89.6</v>
      </c>
      <c r="F15" s="6">
        <v>88.4</v>
      </c>
      <c r="G15" s="7">
        <v>88.4</v>
      </c>
      <c r="I15">
        <v>89.6</v>
      </c>
      <c r="J15">
        <v>88.4</v>
      </c>
      <c r="S15" s="1"/>
      <c r="T15" s="1"/>
    </row>
    <row r="16" spans="1:23" x14ac:dyDescent="0.35">
      <c r="A16" s="126">
        <v>2025</v>
      </c>
      <c r="B16" s="8">
        <f>'1 - Embodied emissions (stock)'!C16</f>
        <v>151.80000000000001</v>
      </c>
      <c r="C16" s="6">
        <f>'1 - Embodied emissions (stock)'!B16</f>
        <v>151.80000000000001</v>
      </c>
      <c r="D16" s="7">
        <v>151.80000000000001</v>
      </c>
      <c r="E16" s="8">
        <v>90</v>
      </c>
      <c r="F16" s="6">
        <v>88.8</v>
      </c>
      <c r="G16" s="7">
        <v>88.8</v>
      </c>
      <c r="I16">
        <v>90.2</v>
      </c>
      <c r="J16">
        <v>89.9</v>
      </c>
      <c r="S16" s="1"/>
      <c r="T16" s="1"/>
    </row>
    <row r="17" spans="1:20" x14ac:dyDescent="0.35">
      <c r="A17" s="126">
        <v>2026</v>
      </c>
      <c r="B17" s="8">
        <f>'1 - Embodied emissions (stock)'!C17</f>
        <v>160.6</v>
      </c>
      <c r="C17" s="6">
        <f>'1 - Embodied emissions (stock)'!B17</f>
        <v>157</v>
      </c>
      <c r="D17" s="7">
        <v>157</v>
      </c>
      <c r="E17" s="8">
        <v>90.6</v>
      </c>
      <c r="F17" s="6">
        <v>89.2</v>
      </c>
      <c r="G17" s="7">
        <v>89.2</v>
      </c>
      <c r="I17">
        <v>98.7</v>
      </c>
      <c r="J17">
        <v>90.4</v>
      </c>
      <c r="S17" s="1"/>
      <c r="T17" s="1"/>
    </row>
    <row r="18" spans="1:20" x14ac:dyDescent="0.35">
      <c r="A18" s="126">
        <v>2027</v>
      </c>
      <c r="B18" s="8">
        <f>'1 - Embodied emissions (stock)'!C18</f>
        <v>178.9</v>
      </c>
      <c r="C18" s="6">
        <f>'1 - Embodied emissions (stock)'!B18</f>
        <v>162.19999999999999</v>
      </c>
      <c r="D18" s="7">
        <v>162.19999999999999</v>
      </c>
      <c r="E18" s="8">
        <v>95.6</v>
      </c>
      <c r="F18" s="6">
        <v>89.9</v>
      </c>
      <c r="G18" s="7">
        <v>89.6</v>
      </c>
      <c r="I18">
        <v>108.8</v>
      </c>
      <c r="J18">
        <v>90.9</v>
      </c>
      <c r="S18" s="1"/>
      <c r="T18" s="1"/>
    </row>
    <row r="19" spans="1:20" x14ac:dyDescent="0.35">
      <c r="A19" s="126">
        <v>2028</v>
      </c>
      <c r="B19" s="8">
        <f>'1 - Embodied emissions (stock)'!C19</f>
        <v>189.3</v>
      </c>
      <c r="C19" s="6">
        <f>'1 - Embodied emissions (stock)'!B19</f>
        <v>163.4</v>
      </c>
      <c r="D19" s="7">
        <v>163.4</v>
      </c>
      <c r="E19" s="8">
        <v>99.9</v>
      </c>
      <c r="F19" s="6">
        <v>91.1</v>
      </c>
      <c r="G19" s="7">
        <v>89.9</v>
      </c>
      <c r="I19">
        <v>114</v>
      </c>
      <c r="J19">
        <v>91.3</v>
      </c>
      <c r="S19" s="1"/>
      <c r="T19" s="1"/>
    </row>
    <row r="20" spans="1:20" x14ac:dyDescent="0.35">
      <c r="A20" s="126">
        <v>2029</v>
      </c>
      <c r="B20" s="8">
        <f>'1 - Embodied emissions (stock)'!C20</f>
        <v>197.9</v>
      </c>
      <c r="C20" s="6">
        <f>'1 - Embodied emissions (stock)'!B20</f>
        <v>165.1</v>
      </c>
      <c r="D20" s="7">
        <v>165.1</v>
      </c>
      <c r="E20" s="8">
        <v>110</v>
      </c>
      <c r="F20" s="6">
        <v>91.5</v>
      </c>
      <c r="G20" s="7">
        <v>90.3</v>
      </c>
      <c r="I20">
        <v>121.4</v>
      </c>
      <c r="J20">
        <v>91.7</v>
      </c>
      <c r="S20" s="1"/>
      <c r="T20" s="1"/>
    </row>
    <row r="21" spans="1:20" x14ac:dyDescent="0.35">
      <c r="A21" s="126">
        <v>2030</v>
      </c>
      <c r="B21" s="9">
        <f>'1 - Embodied emissions (stock)'!C21</f>
        <v>215.3</v>
      </c>
      <c r="C21" s="10">
        <f>'1 - Embodied emissions (stock)'!B21</f>
        <v>177.4</v>
      </c>
      <c r="D21" s="11">
        <v>173.8</v>
      </c>
      <c r="E21" s="9">
        <v>121.6</v>
      </c>
      <c r="F21" s="10">
        <v>91.8</v>
      </c>
      <c r="G21" s="11">
        <v>90.6</v>
      </c>
      <c r="I21">
        <v>122.4</v>
      </c>
      <c r="J21">
        <v>92</v>
      </c>
      <c r="S21" s="1"/>
      <c r="T21" s="1"/>
    </row>
    <row r="22" spans="1:20" x14ac:dyDescent="0.35">
      <c r="A22" s="126">
        <v>2031</v>
      </c>
      <c r="B22" s="17">
        <f>'1 - Embodied emissions (stock)'!C22</f>
        <v>221.5</v>
      </c>
      <c r="C22" s="4">
        <f>'1 - Embodied emissions (stock)'!B22</f>
        <v>189.4</v>
      </c>
      <c r="D22" s="5">
        <v>185.8</v>
      </c>
      <c r="E22" s="6">
        <v>122</v>
      </c>
      <c r="F22" s="6">
        <v>91.8</v>
      </c>
      <c r="G22" s="7">
        <v>90.6</v>
      </c>
      <c r="I22">
        <v>132.1</v>
      </c>
      <c r="J22">
        <v>96.2</v>
      </c>
      <c r="S22" s="1"/>
      <c r="T22" s="1"/>
    </row>
    <row r="23" spans="1:20" x14ac:dyDescent="0.35">
      <c r="A23" s="126">
        <v>2032</v>
      </c>
      <c r="B23" s="8">
        <f>'1 - Embodied emissions (stock)'!C23</f>
        <v>223.4</v>
      </c>
      <c r="C23" s="6">
        <f>'1 - Embodied emissions (stock)'!B23</f>
        <v>191.3</v>
      </c>
      <c r="D23" s="7">
        <v>187.7</v>
      </c>
      <c r="E23" s="6">
        <v>122.4</v>
      </c>
      <c r="F23" s="6">
        <v>91.8</v>
      </c>
      <c r="G23" s="7">
        <v>90.6</v>
      </c>
      <c r="I23">
        <v>132.6</v>
      </c>
      <c r="J23">
        <v>96.4</v>
      </c>
      <c r="S23" s="1"/>
      <c r="T23" s="1"/>
    </row>
    <row r="24" spans="1:20" x14ac:dyDescent="0.35">
      <c r="A24" s="126">
        <v>2033</v>
      </c>
      <c r="B24" s="8">
        <f>'1 - Embodied emissions (stock)'!C24</f>
        <v>228.1</v>
      </c>
      <c r="C24" s="6">
        <f>'1 - Embodied emissions (stock)'!B24</f>
        <v>191.3</v>
      </c>
      <c r="D24" s="7">
        <v>187.7</v>
      </c>
      <c r="E24" s="6">
        <v>132</v>
      </c>
      <c r="F24" s="6">
        <v>91.9</v>
      </c>
      <c r="G24" s="7">
        <v>90.6</v>
      </c>
      <c r="I24">
        <v>157.6</v>
      </c>
      <c r="J24">
        <v>96.5</v>
      </c>
      <c r="S24" s="1"/>
      <c r="T24" s="1"/>
    </row>
    <row r="25" spans="1:20" x14ac:dyDescent="0.35">
      <c r="A25" s="126">
        <v>2034</v>
      </c>
      <c r="B25" s="8">
        <f>'1 - Embodied emissions (stock)'!C25</f>
        <v>232.4</v>
      </c>
      <c r="C25" s="6">
        <f>'1 - Embodied emissions (stock)'!B25</f>
        <v>191.9</v>
      </c>
      <c r="D25" s="7">
        <v>188.3</v>
      </c>
      <c r="E25" s="6">
        <v>132.4</v>
      </c>
      <c r="F25" s="6">
        <v>92</v>
      </c>
      <c r="G25" s="7">
        <v>90.6</v>
      </c>
      <c r="I25">
        <v>158.1</v>
      </c>
      <c r="J25">
        <v>96.6</v>
      </c>
      <c r="S25" s="1"/>
      <c r="T25" s="1"/>
    </row>
    <row r="26" spans="1:20" x14ac:dyDescent="0.35">
      <c r="A26" s="126">
        <v>2035</v>
      </c>
      <c r="B26" s="9">
        <f>'1 - Embodied emissions (stock)'!C26</f>
        <v>234</v>
      </c>
      <c r="C26" s="10">
        <f>'1 - Embodied emissions (stock)'!B26</f>
        <v>195.1</v>
      </c>
      <c r="D26" s="11">
        <v>191.5</v>
      </c>
      <c r="E26" s="10">
        <v>132.80000000000001</v>
      </c>
      <c r="F26" s="10">
        <v>96.4</v>
      </c>
      <c r="G26" s="11">
        <v>90.6</v>
      </c>
      <c r="I26">
        <v>158.6</v>
      </c>
      <c r="J26">
        <v>96.7</v>
      </c>
      <c r="S26" s="1"/>
      <c r="T26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E84B-42D2-4F27-AC5B-D321380B41DD}">
  <sheetPr>
    <tabColor theme="4"/>
  </sheetPr>
  <dimension ref="A1:W26"/>
  <sheetViews>
    <sheetView zoomScale="60" zoomScaleNormal="60" workbookViewId="0">
      <selection activeCell="F3" sqref="F3:F26"/>
    </sheetView>
  </sheetViews>
  <sheetFormatPr baseColWidth="10" defaultRowHeight="14.5" x14ac:dyDescent="0.35"/>
  <cols>
    <col min="2" max="2" width="13.7265625" bestFit="1" customWidth="1"/>
    <col min="3" max="3" width="13.54296875" customWidth="1"/>
    <col min="4" max="4" width="15.453125" bestFit="1" customWidth="1"/>
    <col min="5" max="5" width="13.08984375" bestFit="1" customWidth="1"/>
    <col min="6" max="6" width="14" bestFit="1" customWidth="1"/>
    <col min="7" max="7" width="13.7265625" bestFit="1" customWidth="1"/>
  </cols>
  <sheetData>
    <row r="1" spans="1:23" x14ac:dyDescent="0.35">
      <c r="I1" s="137" t="s">
        <v>98</v>
      </c>
    </row>
    <row r="2" spans="1:23" s="95" customFormat="1" ht="29.5" customHeight="1" x14ac:dyDescent="0.35">
      <c r="A2" s="15"/>
      <c r="B2" s="127" t="str">
        <f>'Scenario and traffic names'!D12</f>
        <v>Cahier des charges</v>
      </c>
      <c r="C2" s="24" t="str">
        <f>'Scenario and traffic names'!D13</f>
        <v>Usages : croissance maîtrisée</v>
      </c>
      <c r="D2" s="24" t="str">
        <f>'Scenario and traffic names'!D14</f>
        <v xml:space="preserve">Trafic stable </v>
      </c>
      <c r="E2" s="24" t="str">
        <f>'Scenario and traffic names'!D15</f>
        <v>Eco-conception systémique</v>
      </c>
      <c r="F2" s="24" t="str">
        <f>'Scenario and traffic names'!D16</f>
        <v>Eco-conception et sobriété</v>
      </c>
      <c r="G2" s="24" t="str">
        <f>'Scenario and traffic names'!D17</f>
        <v xml:space="preserve">Trafic stable : écoconception </v>
      </c>
      <c r="I2" s="138" t="s">
        <v>99</v>
      </c>
      <c r="J2" s="138" t="s">
        <v>96</v>
      </c>
    </row>
    <row r="3" spans="1:23" x14ac:dyDescent="0.35">
      <c r="A3" s="126">
        <v>2012</v>
      </c>
      <c r="B3" s="17">
        <f>'1 - Embodied emissions (flux)'!C3</f>
        <v>12.3</v>
      </c>
      <c r="C3" s="4">
        <f>'1 - Embodied emissions (flux)'!B3</f>
        <v>12.3</v>
      </c>
      <c r="D3" s="5">
        <v>12.3</v>
      </c>
      <c r="E3" s="4">
        <v>12.3</v>
      </c>
      <c r="F3" s="4">
        <v>12.3</v>
      </c>
      <c r="G3" s="5">
        <v>12.3</v>
      </c>
      <c r="I3">
        <v>12.3</v>
      </c>
      <c r="J3">
        <v>12.3</v>
      </c>
      <c r="S3" s="1"/>
    </row>
    <row r="4" spans="1:23" x14ac:dyDescent="0.35">
      <c r="A4" s="126">
        <v>2013</v>
      </c>
      <c r="B4" s="8">
        <f>'1 - Embodied emissions (flux)'!C4</f>
        <v>16.8</v>
      </c>
      <c r="C4" s="6">
        <f>'1 - Embodied emissions (flux)'!B4</f>
        <v>16.8</v>
      </c>
      <c r="D4" s="7">
        <v>16.8</v>
      </c>
      <c r="E4" s="6">
        <v>16.600000000000001</v>
      </c>
      <c r="F4" s="6">
        <v>16.600000000000001</v>
      </c>
      <c r="G4" s="7">
        <v>16.600000000000001</v>
      </c>
      <c r="I4">
        <v>16.600000000000001</v>
      </c>
      <c r="J4">
        <v>16.600000000000001</v>
      </c>
      <c r="S4" s="1"/>
    </row>
    <row r="5" spans="1:23" x14ac:dyDescent="0.35">
      <c r="A5" s="126">
        <v>2014</v>
      </c>
      <c r="B5" s="8">
        <f>'1 - Embodied emissions (flux)'!C5</f>
        <v>27.6</v>
      </c>
      <c r="C5" s="6">
        <f>'1 - Embodied emissions (flux)'!B5</f>
        <v>27.6</v>
      </c>
      <c r="D5" s="7">
        <v>27.6</v>
      </c>
      <c r="E5" s="6">
        <v>27.1</v>
      </c>
      <c r="F5" s="6">
        <v>27.1</v>
      </c>
      <c r="G5" s="7">
        <v>27.1</v>
      </c>
      <c r="I5">
        <v>27.1</v>
      </c>
      <c r="J5">
        <v>27.1</v>
      </c>
      <c r="S5" s="1"/>
      <c r="T5" s="1"/>
    </row>
    <row r="6" spans="1:23" x14ac:dyDescent="0.35">
      <c r="A6" s="126">
        <v>2015</v>
      </c>
      <c r="B6" s="8">
        <f>'1 - Embodied emissions (flux)'!C6</f>
        <v>31.4</v>
      </c>
      <c r="C6" s="6">
        <f>'1 - Embodied emissions (flux)'!B6</f>
        <v>31.4</v>
      </c>
      <c r="D6" s="7">
        <v>31.4</v>
      </c>
      <c r="E6" s="6">
        <v>31.3</v>
      </c>
      <c r="F6" s="6">
        <v>31.3</v>
      </c>
      <c r="G6" s="7">
        <v>31.3</v>
      </c>
      <c r="I6">
        <v>31.3</v>
      </c>
      <c r="J6">
        <v>31.3</v>
      </c>
      <c r="S6" s="1"/>
      <c r="T6" s="1"/>
      <c r="W6" s="13"/>
    </row>
    <row r="7" spans="1:23" x14ac:dyDescent="0.35">
      <c r="A7" s="126">
        <v>2016</v>
      </c>
      <c r="B7" s="8">
        <f>'1 - Embodied emissions (flux)'!C7</f>
        <v>40.5</v>
      </c>
      <c r="C7" s="6">
        <f>'1 - Embodied emissions (flux)'!B7</f>
        <v>40.5</v>
      </c>
      <c r="D7" s="7">
        <v>40.5</v>
      </c>
      <c r="E7" s="6">
        <v>40.700000000000003</v>
      </c>
      <c r="F7" s="6">
        <v>40.700000000000003</v>
      </c>
      <c r="G7" s="7">
        <v>40.700000000000003</v>
      </c>
      <c r="I7">
        <v>40.700000000000003</v>
      </c>
      <c r="J7">
        <v>40.700000000000003</v>
      </c>
      <c r="S7" s="1"/>
      <c r="T7" s="1"/>
      <c r="W7" s="13"/>
    </row>
    <row r="8" spans="1:23" x14ac:dyDescent="0.35">
      <c r="A8" s="126">
        <v>2017</v>
      </c>
      <c r="B8" s="8">
        <f>'1 - Embodied emissions (flux)'!C8</f>
        <v>67.599999999999994</v>
      </c>
      <c r="C8" s="6">
        <f>'1 - Embodied emissions (flux)'!B8</f>
        <v>67.599999999999994</v>
      </c>
      <c r="D8" s="7">
        <v>67.599999999999994</v>
      </c>
      <c r="E8" s="6">
        <v>66.900000000000006</v>
      </c>
      <c r="F8" s="6">
        <v>66.900000000000006</v>
      </c>
      <c r="G8" s="7">
        <v>66.900000000000006</v>
      </c>
      <c r="I8">
        <v>66.900000000000006</v>
      </c>
      <c r="J8">
        <v>66.900000000000006</v>
      </c>
      <c r="S8" s="1"/>
      <c r="T8" s="1"/>
    </row>
    <row r="9" spans="1:23" x14ac:dyDescent="0.35">
      <c r="A9" s="126">
        <v>2018</v>
      </c>
      <c r="B9" s="8">
        <f>'1 - Embodied emissions (flux)'!C9</f>
        <v>84.8</v>
      </c>
      <c r="C9" s="6">
        <f>'1 - Embodied emissions (flux)'!B9</f>
        <v>84.8</v>
      </c>
      <c r="D9" s="7">
        <v>84.8</v>
      </c>
      <c r="E9" s="6">
        <v>82</v>
      </c>
      <c r="F9" s="6">
        <v>82</v>
      </c>
      <c r="G9" s="7">
        <v>82</v>
      </c>
      <c r="I9">
        <v>82</v>
      </c>
      <c r="J9">
        <v>82</v>
      </c>
      <c r="S9" s="1"/>
      <c r="T9" s="1"/>
    </row>
    <row r="10" spans="1:23" x14ac:dyDescent="0.35">
      <c r="A10" s="126">
        <v>2019</v>
      </c>
      <c r="B10" s="9">
        <f>'1 - Embodied emissions (flux)'!C10</f>
        <v>94.6</v>
      </c>
      <c r="C10" s="10">
        <f>'1 - Embodied emissions (flux)'!B10</f>
        <v>94.6</v>
      </c>
      <c r="D10" s="11">
        <v>94.6</v>
      </c>
      <c r="E10" s="6">
        <v>86.4</v>
      </c>
      <c r="F10" s="6">
        <v>86.4</v>
      </c>
      <c r="G10" s="7">
        <v>86.4</v>
      </c>
      <c r="I10">
        <v>86.4</v>
      </c>
      <c r="J10">
        <v>86.4</v>
      </c>
      <c r="S10" s="1"/>
      <c r="T10" s="1"/>
    </row>
    <row r="11" spans="1:23" x14ac:dyDescent="0.35">
      <c r="A11" s="126">
        <v>2020</v>
      </c>
      <c r="B11" s="17">
        <f>'1 - Embodied emissions (flux)'!C11</f>
        <v>168.8</v>
      </c>
      <c r="C11" s="4">
        <f>'1 - Embodied emissions (flux)'!B11</f>
        <v>168.8</v>
      </c>
      <c r="D11" s="5">
        <v>168.8</v>
      </c>
      <c r="E11" s="17">
        <v>129.69999999999999</v>
      </c>
      <c r="F11" s="4">
        <v>129.69999999999999</v>
      </c>
      <c r="G11" s="5">
        <v>129.69999999999999</v>
      </c>
      <c r="I11">
        <v>129.69999999999999</v>
      </c>
      <c r="J11">
        <v>129.69999999999999</v>
      </c>
      <c r="S11" s="1"/>
      <c r="T11" s="1"/>
    </row>
    <row r="12" spans="1:23" x14ac:dyDescent="0.35">
      <c r="A12" s="126">
        <v>2021</v>
      </c>
      <c r="B12" s="8">
        <f>'1 - Embodied emissions (flux)'!C12</f>
        <v>256.39999999999998</v>
      </c>
      <c r="C12" s="6">
        <f>'1 - Embodied emissions (flux)'!B12</f>
        <v>256.39999999999998</v>
      </c>
      <c r="D12" s="7">
        <v>256.39999999999998</v>
      </c>
      <c r="E12" s="8">
        <v>163</v>
      </c>
      <c r="F12" s="6">
        <v>163</v>
      </c>
      <c r="G12" s="7">
        <v>163</v>
      </c>
      <c r="I12">
        <v>163</v>
      </c>
      <c r="J12">
        <v>163</v>
      </c>
      <c r="S12" s="1"/>
      <c r="T12" s="1"/>
    </row>
    <row r="13" spans="1:23" x14ac:dyDescent="0.35">
      <c r="A13" s="126">
        <v>2022</v>
      </c>
      <c r="B13" s="8">
        <f>'1 - Embodied emissions (flux)'!C13</f>
        <v>265.89999999999998</v>
      </c>
      <c r="C13" s="6">
        <f>'1 - Embodied emissions (flux)'!B13</f>
        <v>265.89999999999998</v>
      </c>
      <c r="D13" s="7">
        <v>265.89999999999998</v>
      </c>
      <c r="E13" s="8">
        <v>139.19999999999999</v>
      </c>
      <c r="F13" s="6">
        <v>139.19999999999999</v>
      </c>
      <c r="G13" s="7">
        <v>139.19999999999999</v>
      </c>
      <c r="I13">
        <v>139.19999999999999</v>
      </c>
      <c r="J13">
        <v>139.19999999999999</v>
      </c>
      <c r="S13" s="1"/>
      <c r="T13" s="1"/>
    </row>
    <row r="14" spans="1:23" x14ac:dyDescent="0.35">
      <c r="A14" s="126">
        <v>2023</v>
      </c>
      <c r="B14" s="8">
        <f>'1 - Embodied emissions (flux)'!C14</f>
        <v>266.60000000000002</v>
      </c>
      <c r="C14" s="6">
        <f>'1 - Embodied emissions (flux)'!B14</f>
        <v>264</v>
      </c>
      <c r="D14" s="7">
        <v>264</v>
      </c>
      <c r="E14" s="8">
        <v>133.4</v>
      </c>
      <c r="F14" s="6">
        <v>130.80000000000001</v>
      </c>
      <c r="G14" s="7">
        <v>130.80000000000001</v>
      </c>
      <c r="I14">
        <v>133.4</v>
      </c>
      <c r="J14">
        <v>130.80000000000001</v>
      </c>
      <c r="S14" s="1"/>
      <c r="T14" s="1"/>
    </row>
    <row r="15" spans="1:23" x14ac:dyDescent="0.35">
      <c r="A15" s="126">
        <v>2024</v>
      </c>
      <c r="B15" s="8">
        <f>'1 - Embodied emissions (flux)'!C15</f>
        <v>275.8</v>
      </c>
      <c r="C15" s="6">
        <f>'1 - Embodied emissions (flux)'!B15</f>
        <v>273.2</v>
      </c>
      <c r="D15" s="7">
        <v>273.2</v>
      </c>
      <c r="E15" s="8">
        <v>131.69999999999999</v>
      </c>
      <c r="F15" s="6">
        <v>126.4</v>
      </c>
      <c r="G15" s="7">
        <v>126.4</v>
      </c>
      <c r="I15">
        <v>132.30000000000001</v>
      </c>
      <c r="J15">
        <v>128.9</v>
      </c>
      <c r="S15" s="1"/>
      <c r="T15" s="1"/>
    </row>
    <row r="16" spans="1:23" x14ac:dyDescent="0.35">
      <c r="A16" s="126">
        <v>2025</v>
      </c>
      <c r="B16" s="8">
        <f>'1 - Embodied emissions (flux)'!C16</f>
        <v>241.3</v>
      </c>
      <c r="C16" s="6">
        <f>'1 - Embodied emissions (flux)'!B16</f>
        <v>237.4</v>
      </c>
      <c r="D16" s="7">
        <v>237.4</v>
      </c>
      <c r="E16" s="8">
        <v>86.6</v>
      </c>
      <c r="F16" s="6">
        <v>83.3</v>
      </c>
      <c r="G16" s="7">
        <v>83.3</v>
      </c>
      <c r="I16">
        <v>106.9</v>
      </c>
      <c r="J16">
        <v>88.6</v>
      </c>
      <c r="S16" s="1"/>
      <c r="T16" s="1"/>
    </row>
    <row r="17" spans="1:20" x14ac:dyDescent="0.35">
      <c r="A17" s="126">
        <v>2026</v>
      </c>
      <c r="B17" s="8">
        <f>'1 - Embodied emissions (flux)'!C17</f>
        <v>230.6</v>
      </c>
      <c r="C17" s="6">
        <f>'1 - Embodied emissions (flux)'!B17</f>
        <v>192.6</v>
      </c>
      <c r="D17" s="7">
        <v>192.6</v>
      </c>
      <c r="E17" s="8">
        <v>74.400000000000006</v>
      </c>
      <c r="F17" s="6">
        <v>63.2</v>
      </c>
      <c r="G17" s="7">
        <v>62.5</v>
      </c>
      <c r="I17">
        <v>131</v>
      </c>
      <c r="J17">
        <v>65.7</v>
      </c>
      <c r="S17" s="1"/>
      <c r="T17" s="1"/>
    </row>
    <row r="18" spans="1:20" x14ac:dyDescent="0.35">
      <c r="A18" s="126">
        <v>2027</v>
      </c>
      <c r="B18" s="8">
        <f>'1 - Embodied emissions (flux)'!C18</f>
        <v>249.5</v>
      </c>
      <c r="C18" s="6">
        <f>'1 - Embodied emissions (flux)'!B18</f>
        <v>171.2</v>
      </c>
      <c r="D18" s="7">
        <v>171.2</v>
      </c>
      <c r="E18" s="8">
        <v>107.3</v>
      </c>
      <c r="F18" s="6">
        <v>78.599999999999994</v>
      </c>
      <c r="G18" s="7">
        <v>75.2</v>
      </c>
      <c r="I18">
        <v>163.19999999999999</v>
      </c>
      <c r="J18">
        <v>76.099999999999994</v>
      </c>
      <c r="S18" s="1"/>
      <c r="T18" s="1"/>
    </row>
    <row r="19" spans="1:20" x14ac:dyDescent="0.35">
      <c r="A19" s="126">
        <v>2028</v>
      </c>
      <c r="B19" s="8">
        <f>'1 - Embodied emissions (flux)'!C19</f>
        <v>227.4</v>
      </c>
      <c r="C19" s="6">
        <f>'1 - Embodied emissions (flux)'!B19</f>
        <v>153.4</v>
      </c>
      <c r="D19" s="7">
        <v>153.4</v>
      </c>
      <c r="E19" s="8">
        <v>145.6</v>
      </c>
      <c r="F19" s="6">
        <v>90.8</v>
      </c>
      <c r="G19" s="7">
        <v>86.3</v>
      </c>
      <c r="I19">
        <v>153.80000000000001</v>
      </c>
      <c r="J19">
        <v>86.8</v>
      </c>
      <c r="S19" s="1"/>
      <c r="T19" s="1"/>
    </row>
    <row r="20" spans="1:20" x14ac:dyDescent="0.35">
      <c r="A20" s="126">
        <v>2029</v>
      </c>
      <c r="B20" s="8">
        <f>'1 - Embodied emissions (flux)'!C20</f>
        <v>226.4</v>
      </c>
      <c r="C20" s="6">
        <f>'1 - Embodied emissions (flux)'!B20</f>
        <v>173.3</v>
      </c>
      <c r="D20" s="7">
        <v>166.7</v>
      </c>
      <c r="E20" s="8">
        <v>186.9</v>
      </c>
      <c r="F20" s="6">
        <v>95</v>
      </c>
      <c r="G20" s="7">
        <v>93.2</v>
      </c>
      <c r="I20">
        <v>139.19999999999999</v>
      </c>
      <c r="J20">
        <v>93.3</v>
      </c>
      <c r="S20" s="1"/>
      <c r="T20" s="1"/>
    </row>
    <row r="21" spans="1:20" x14ac:dyDescent="0.35">
      <c r="A21" s="126">
        <v>2030</v>
      </c>
      <c r="B21" s="9">
        <f>'1 - Embodied emissions (flux)'!C21</f>
        <v>258.10000000000002</v>
      </c>
      <c r="C21" s="10">
        <f>'1 - Embodied emissions (flux)'!B21</f>
        <v>226.4</v>
      </c>
      <c r="D21" s="11">
        <v>213.2</v>
      </c>
      <c r="E21" s="9">
        <v>177.7</v>
      </c>
      <c r="F21" s="10">
        <v>94.3</v>
      </c>
      <c r="G21" s="11">
        <v>94.3</v>
      </c>
      <c r="I21">
        <v>138</v>
      </c>
      <c r="J21">
        <v>104.6</v>
      </c>
      <c r="S21" s="1"/>
      <c r="T21" s="1"/>
    </row>
    <row r="22" spans="1:20" x14ac:dyDescent="0.35">
      <c r="A22" s="126">
        <v>2031</v>
      </c>
      <c r="B22" s="17">
        <f>'1 - Embodied emissions (flux)'!C22</f>
        <v>242</v>
      </c>
      <c r="C22" s="4">
        <f>'1 - Embodied emissions (flux)'!B22</f>
        <v>230.3</v>
      </c>
      <c r="D22" s="5">
        <v>223.7</v>
      </c>
      <c r="E22" s="6">
        <v>121.6</v>
      </c>
      <c r="F22" s="6">
        <v>90.6</v>
      </c>
      <c r="G22" s="7">
        <v>90.6</v>
      </c>
      <c r="I22">
        <v>142.6</v>
      </c>
      <c r="J22">
        <v>111.8</v>
      </c>
      <c r="S22" s="1"/>
      <c r="T22" s="1"/>
    </row>
    <row r="23" spans="1:20" x14ac:dyDescent="0.35">
      <c r="A23" s="126">
        <v>2032</v>
      </c>
      <c r="B23" s="8">
        <f>'1 - Embodied emissions (flux)'!C23</f>
        <v>210.1</v>
      </c>
      <c r="C23" s="6">
        <f>'1 - Embodied emissions (flux)'!B23</f>
        <v>183.7</v>
      </c>
      <c r="D23" s="7">
        <v>183.7</v>
      </c>
      <c r="E23" s="6">
        <v>115.5</v>
      </c>
      <c r="F23" s="6">
        <v>87.3</v>
      </c>
      <c r="G23" s="7">
        <v>86.9</v>
      </c>
      <c r="I23">
        <v>208.6</v>
      </c>
      <c r="J23">
        <v>99.4</v>
      </c>
      <c r="S23" s="1"/>
      <c r="T23" s="1"/>
    </row>
    <row r="24" spans="1:20" x14ac:dyDescent="0.35">
      <c r="A24" s="126">
        <v>2033</v>
      </c>
      <c r="B24" s="8">
        <f>'1 - Embodied emissions (flux)'!C24</f>
        <v>209.7</v>
      </c>
      <c r="C24" s="6">
        <f>'1 - Embodied emissions (flux)'!B24</f>
        <v>155.19999999999999</v>
      </c>
      <c r="D24" s="7">
        <v>155.19999999999999</v>
      </c>
      <c r="E24" s="6">
        <v>138</v>
      </c>
      <c r="F24" s="6">
        <v>85.4</v>
      </c>
      <c r="G24" s="7">
        <v>84.1</v>
      </c>
      <c r="I24">
        <v>279.7</v>
      </c>
      <c r="J24">
        <v>87.4</v>
      </c>
      <c r="S24" s="1"/>
      <c r="T24" s="1"/>
    </row>
    <row r="25" spans="1:20" x14ac:dyDescent="0.35">
      <c r="A25" s="126">
        <v>2034</v>
      </c>
      <c r="B25" s="8">
        <f>'1 - Embodied emissions (flux)'!C25</f>
        <v>214.6</v>
      </c>
      <c r="C25" s="6">
        <f>'1 - Embodied emissions (flux)'!B25</f>
        <v>165.6</v>
      </c>
      <c r="D25" s="7">
        <v>164.3</v>
      </c>
      <c r="E25" s="6">
        <v>121.4</v>
      </c>
      <c r="F25" s="6">
        <v>94.3</v>
      </c>
      <c r="G25" s="7">
        <v>82.1</v>
      </c>
      <c r="I25">
        <v>204.7</v>
      </c>
      <c r="J25">
        <v>85.5</v>
      </c>
      <c r="S25" s="1"/>
      <c r="T25" s="1"/>
    </row>
    <row r="26" spans="1:20" x14ac:dyDescent="0.35">
      <c r="A26" s="126">
        <v>2035</v>
      </c>
      <c r="B26" s="9">
        <f>'1 - Embodied emissions (flux)'!C26</f>
        <v>218</v>
      </c>
      <c r="C26" s="10">
        <f>'1 - Embodied emissions (flux)'!B26</f>
        <v>187.5</v>
      </c>
      <c r="D26" s="11">
        <v>183.4</v>
      </c>
      <c r="E26" s="10">
        <v>111.3</v>
      </c>
      <c r="F26" s="10">
        <v>105.7</v>
      </c>
      <c r="G26" s="11">
        <v>83.4</v>
      </c>
      <c r="I26">
        <v>128.6</v>
      </c>
      <c r="J26">
        <v>86.1</v>
      </c>
      <c r="S26" s="1"/>
      <c r="T2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Scenario and traffic names</vt:lpstr>
      <vt:lpstr>Traffic scenarios</vt:lpstr>
      <vt:lpstr>1 - Electricity (use)</vt:lpstr>
      <vt:lpstr>1 - Embodied emissions (stock)</vt:lpstr>
      <vt:lpstr>1 - Embodied emissions (flux)</vt:lpstr>
      <vt:lpstr>1 - Emissions (all)</vt:lpstr>
      <vt:lpstr>2 - Electricity (use)</vt:lpstr>
      <vt:lpstr>2 - Embodied emissions (stock)</vt:lpstr>
      <vt:lpstr>2 - Embodied emissions (flux)</vt:lpstr>
      <vt:lpstr>2 - Emissions (all)</vt:lpstr>
      <vt:lpstr>Graphique synthèse</vt:lpstr>
      <vt:lpstr>3 - Electricity (use)</vt:lpstr>
      <vt:lpstr>3 - Embodied emissions (stock)</vt:lpstr>
      <vt:lpstr>3 - Embodied emissions (flux)</vt:lpstr>
      <vt:lpstr>3 - Emissions (all)</vt:lpstr>
      <vt:lpstr>FE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TSP</dc:creator>
  <cp:lastModifiedBy>Marlène de Bank</cp:lastModifiedBy>
  <cp:revision>1</cp:revision>
  <dcterms:created xsi:type="dcterms:W3CDTF">2021-12-10T09:09:31Z</dcterms:created>
  <dcterms:modified xsi:type="dcterms:W3CDTF">2024-04-03T12:39:11Z</dcterms:modified>
</cp:coreProperties>
</file>